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</externalReferences>
  <definedNames>
    <definedName name="_xlnm.Print_Titles" localSheetId="0">'1'!$5:$8</definedName>
    <definedName name="_xlnm.Print_Titles" localSheetId="1">'2'!$9:$11</definedName>
    <definedName name="_xlnm.Print_Titles" localSheetId="2">'3'!$7:$9</definedName>
    <definedName name="_xlnm.Print_Titles" localSheetId="5">'6'!$6:$8</definedName>
    <definedName name="_xlnm.Print_Area" localSheetId="0">'1'!$A$3:$F$148</definedName>
  </definedNames>
  <calcPr fullCalcOnLoad="1"/>
</workbook>
</file>

<file path=xl/sharedStrings.xml><?xml version="1.0" encoding="utf-8"?>
<sst xmlns="http://schemas.openxmlformats.org/spreadsheetml/2006/main" count="2809" uniqueCount="1101">
  <si>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</si>
  <si>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</si>
  <si>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</si>
  <si>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</si>
  <si>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</si>
  <si>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</si>
  <si>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</si>
  <si>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</si>
  <si>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</si>
  <si>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</si>
  <si>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</si>
  <si>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</si>
  <si>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</si>
  <si>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</si>
  <si>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</si>
  <si>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</si>
  <si>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</si>
  <si>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</si>
  <si>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</si>
  <si>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</si>
  <si>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</si>
  <si>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</si>
  <si>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</si>
  <si>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</si>
  <si>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</si>
  <si>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</si>
  <si>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</si>
  <si>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</si>
  <si>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</si>
  <si>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</si>
  <si>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</si>
  <si>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</si>
  <si>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</si>
  <si>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</si>
  <si>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</si>
  <si>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</si>
  <si>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</si>
  <si>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</si>
  <si>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</si>
  <si>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</si>
  <si>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</si>
  <si>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</si>
  <si>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</si>
  <si>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</si>
  <si>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</si>
  <si>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</si>
  <si>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</si>
  <si>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</si>
  <si>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</si>
  <si>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</si>
  <si>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</si>
  <si>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</si>
  <si>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</si>
  <si>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</si>
  <si>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</si>
  <si>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</si>
  <si>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</si>
  <si>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</si>
  <si>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</si>
  <si>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</si>
  <si>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</si>
  <si>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</si>
  <si>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</si>
  <si>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</si>
  <si>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</si>
  <si>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</si>
  <si>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</si>
  <si>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</si>
  <si>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</si>
  <si>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</si>
  <si>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</si>
  <si>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</si>
  <si>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</si>
  <si>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</si>
  <si>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</si>
  <si>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</si>
  <si>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</si>
  <si>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</si>
  <si>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</si>
  <si>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</si>
  <si>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</si>
  <si>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</si>
  <si>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</si>
  <si>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</si>
  <si>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</si>
  <si>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</si>
  <si>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</si>
  <si>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</si>
  <si>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</si>
  <si>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</si>
  <si>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</si>
  <si>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</si>
  <si>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</si>
  <si>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</si>
  <si>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</si>
  <si>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</si>
  <si>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</si>
  <si>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</si>
  <si>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</si>
  <si>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</si>
  <si>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</si>
  <si>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</si>
  <si>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</si>
  <si>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</si>
  <si>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</si>
  <si>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</si>
  <si>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</si>
  <si>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</si>
  <si>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</si>
  <si>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</si>
  <si>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</si>
  <si>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</si>
  <si>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</si>
  <si>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</si>
  <si>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</si>
  <si>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</si>
  <si>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</si>
  <si>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</si>
  <si>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</si>
  <si>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</si>
  <si>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</si>
  <si>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</si>
  <si>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</si>
  <si>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</si>
  <si>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</si>
  <si>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</si>
  <si>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</si>
  <si>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</si>
  <si>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</si>
  <si>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</si>
  <si>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</si>
  <si>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</si>
  <si>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</si>
  <si>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</si>
  <si>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</si>
  <si>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</si>
  <si>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</si>
  <si>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</si>
  <si>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</si>
  <si>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</si>
  <si>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</si>
  <si>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</si>
  <si>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</si>
  <si>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</si>
  <si>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</si>
  <si>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</si>
  <si>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</si>
  <si>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</si>
  <si>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</si>
  <si>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</si>
  <si>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t>4729</t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</si>
  <si>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</si>
  <si>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</si>
  <si>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</si>
  <si>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</si>
  <si>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</si>
  <si>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</si>
  <si>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</si>
  <si>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</si>
  <si>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</si>
  <si>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</si>
  <si>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</si>
  <si>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</si>
  <si>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</si>
  <si>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</si>
  <si>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</si>
  <si>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</si>
  <si>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</si>
  <si>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</si>
  <si>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</si>
  <si>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</si>
  <si>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</si>
  <si>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</si>
  <si>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</si>
  <si>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</si>
  <si>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</si>
  <si>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</si>
  <si>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</si>
  <si>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</si>
  <si>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</si>
  <si>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</si>
  <si>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</si>
  <si>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</si>
  <si>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</si>
  <si>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</si>
  <si>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</si>
  <si>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</si>
  <si>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</si>
  <si>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</si>
  <si>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</si>
  <si>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</si>
  <si>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</si>
  <si>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</si>
  <si>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</si>
  <si>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</si>
  <si>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</si>
  <si>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</si>
  <si>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</si>
  <si>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</si>
  <si>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</si>
  <si>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</si>
  <si>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</si>
  <si>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</si>
  <si>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</si>
  <si>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</si>
  <si>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</si>
  <si>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</si>
  <si>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</si>
  <si>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</si>
  <si>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</si>
  <si>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</si>
  <si>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</si>
  <si>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</si>
  <si>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</si>
  <si>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</si>
  <si>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</si>
  <si>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</si>
  <si>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</si>
  <si>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</si>
  <si>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</si>
  <si>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</si>
  <si>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</si>
  <si>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</si>
  <si>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</si>
  <si>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</si>
  <si>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</si>
  <si>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</si>
  <si>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</si>
  <si>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</si>
  <si>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</si>
  <si>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</si>
  <si>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</si>
  <si>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</si>
  <si>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</si>
  <si>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</si>
  <si>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</si>
  <si>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</si>
  <si>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</si>
  <si>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</si>
  <si>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</si>
  <si>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</si>
  <si>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</si>
  <si>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</si>
  <si>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</si>
  <si>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</si>
  <si>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</si>
  <si>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</si>
  <si>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</si>
  <si>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</si>
  <si>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</si>
  <si>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</si>
  <si>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</si>
  <si>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</si>
  <si>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</si>
  <si>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</si>
  <si>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</si>
  <si>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</si>
  <si>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</si>
  <si>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</si>
  <si>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</si>
  <si>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</si>
  <si>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</si>
  <si>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</si>
  <si>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</si>
  <si>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</si>
  <si>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</si>
  <si>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</si>
  <si>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</si>
  <si>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</si>
  <si>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</si>
  <si>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</si>
  <si>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</si>
  <si>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</si>
  <si>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</si>
  <si>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</si>
  <si>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</si>
  <si>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</si>
  <si>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</si>
  <si>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</si>
  <si>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</si>
  <si>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</si>
  <si>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</si>
  <si>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</si>
  <si>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</si>
  <si>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</si>
  <si>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</si>
  <si>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</si>
  <si>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</si>
  <si>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</si>
  <si>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</si>
  <si>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</si>
  <si>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</si>
  <si>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</si>
  <si>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</si>
  <si>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</si>
  <si>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</si>
  <si>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</si>
  <si>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</si>
  <si>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</si>
  <si>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</si>
  <si>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</si>
  <si>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</si>
  <si>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</si>
  <si>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</si>
  <si>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</si>
  <si>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</si>
  <si>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</si>
  <si>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</si>
  <si>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</si>
  <si>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</si>
  <si>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</si>
  <si>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</si>
  <si>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</si>
  <si>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</si>
  <si>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</si>
  <si>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</si>
  <si>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</si>
  <si>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</si>
  <si>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</si>
  <si>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</si>
  <si>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</si>
  <si>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</si>
  <si>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</si>
  <si>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</si>
  <si>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</si>
  <si>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</si>
  <si>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</si>
  <si>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</si>
  <si>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</si>
  <si>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</si>
  <si>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</si>
  <si>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</si>
  <si>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</si>
  <si>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</si>
  <si>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</si>
  <si>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</si>
  <si>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</si>
  <si>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</si>
  <si>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</si>
  <si>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</si>
  <si>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</si>
  <si>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</si>
  <si>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</si>
  <si>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</si>
  <si>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</si>
  <si>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</si>
  <si>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</si>
  <si>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</si>
  <si>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</si>
  <si>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</si>
  <si>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</si>
  <si>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</si>
  <si>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</si>
  <si>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</si>
  <si>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</si>
  <si>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</si>
  <si>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</si>
  <si>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</si>
  <si>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</si>
  <si>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</si>
  <si>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</si>
  <si>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</si>
  <si>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</si>
  <si>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</si>
  <si>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</si>
  <si>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</si>
  <si>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</si>
  <si>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</si>
  <si>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</si>
  <si>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</si>
  <si>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</si>
  <si>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</si>
  <si>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</si>
  <si>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</si>
  <si>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</si>
  <si>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</si>
  <si>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</si>
  <si>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</si>
  <si>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</si>
  <si>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</si>
  <si>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</si>
  <si>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</si>
  <si>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</si>
  <si>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</si>
  <si>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</si>
  <si>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</si>
  <si>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</si>
  <si>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</si>
  <si>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</si>
  <si>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</si>
  <si>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</si>
  <si>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</si>
  <si>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</si>
  <si>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</si>
  <si>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</si>
  <si>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</si>
  <si>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</si>
  <si>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</si>
  <si>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</si>
  <si>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</si>
  <si>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</si>
  <si>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</si>
  <si>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</si>
  <si>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</si>
  <si>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</si>
  <si>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</si>
  <si>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</si>
  <si>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</si>
  <si>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</si>
  <si>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</si>
  <si>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</si>
  <si>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</si>
  <si>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</si>
  <si>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</si>
  <si>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</si>
  <si>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</si>
  <si>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</si>
  <si>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</si>
  <si>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</si>
  <si>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</si>
  <si>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</si>
  <si>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</si>
  <si>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</si>
  <si>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</si>
  <si>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</si>
  <si>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</si>
  <si>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</si>
  <si>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</si>
  <si>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</si>
  <si>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</si>
  <si>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</si>
  <si>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</si>
  <si>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</si>
  <si>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</si>
  <si>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</si>
  <si>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</si>
  <si>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</si>
  <si>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</si>
  <si>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</si>
  <si>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</si>
  <si>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</si>
  <si>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</si>
  <si>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</si>
  <si>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</si>
  <si>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</si>
  <si>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</si>
  <si>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</si>
  <si>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</si>
  <si>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</si>
  <si>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</si>
  <si>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</si>
  <si>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</si>
  <si>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</si>
  <si>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</si>
  <si>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</si>
  <si>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</si>
  <si>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</si>
  <si>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</si>
  <si>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</si>
  <si>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</si>
  <si>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</si>
  <si>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</si>
  <si>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</si>
  <si>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</si>
  <si>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</si>
  <si>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</si>
  <si>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</si>
  <si>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</si>
  <si>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</si>
  <si>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</si>
  <si>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</si>
  <si>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</si>
  <si>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</si>
  <si>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</si>
  <si>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</si>
  <si>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</si>
  <si>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</si>
  <si>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</si>
  <si>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</si>
  <si>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</si>
  <si>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</si>
  <si>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</si>
  <si>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</si>
  <si>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</si>
  <si>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</si>
  <si>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</si>
  <si>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</si>
  <si>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</si>
  <si>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</si>
  <si>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</si>
  <si>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</si>
  <si>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</si>
  <si>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</si>
  <si>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</si>
  <si>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</si>
  <si>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</si>
  <si>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</si>
  <si>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</si>
  <si>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</si>
  <si>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</si>
  <si>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</si>
  <si>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</si>
  <si>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</si>
  <si>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</si>
  <si>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</si>
  <si>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</si>
  <si>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</si>
  <si>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</si>
  <si>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</si>
  <si>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</si>
  <si>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</si>
  <si>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</si>
  <si>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</si>
  <si>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</si>
  <si>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</si>
  <si>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</si>
  <si>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</si>
  <si>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</si>
  <si>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</si>
  <si>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</si>
  <si>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</si>
  <si>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</si>
  <si>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</si>
  <si>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</si>
  <si>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</si>
  <si>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</si>
  <si>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</si>
  <si>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</si>
  <si>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</si>
  <si>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</si>
  <si>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</si>
  <si>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</si>
  <si>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</si>
  <si>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</si>
  <si>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</si>
  <si>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</si>
  <si>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</si>
  <si>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</si>
  <si>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</si>
  <si>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</si>
  <si>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</si>
  <si>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</si>
  <si>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</si>
  <si>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</si>
  <si>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</si>
  <si>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</si>
  <si>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</si>
  <si>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</si>
  <si>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</si>
  <si>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</si>
  <si>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</si>
  <si>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</si>
  <si>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</si>
  <si>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</si>
  <si>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</si>
  <si>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</si>
  <si>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</si>
  <si>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</si>
  <si>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</si>
  <si>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</si>
  <si>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</si>
  <si>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</si>
  <si>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</si>
  <si>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</si>
  <si>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</si>
  <si>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</si>
  <si>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</si>
  <si>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</si>
  <si>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</si>
  <si>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</si>
  <si>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</si>
  <si>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</si>
  <si>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</si>
  <si>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</si>
  <si>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</si>
  <si>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</si>
  <si>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</si>
  <si>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</si>
  <si>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</si>
  <si>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</si>
  <si>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</si>
  <si>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</si>
  <si>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</si>
  <si>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</si>
  <si>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</si>
  <si>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</si>
  <si>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</si>
  <si>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</si>
  <si>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</si>
  <si>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</si>
  <si>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</si>
  <si>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</si>
  <si>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</si>
  <si>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</si>
  <si>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</si>
  <si>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</si>
  <si>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</si>
  <si>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</si>
  <si>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</si>
  <si>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</si>
  <si>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</si>
  <si>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</si>
  <si>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</si>
  <si>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</si>
  <si>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</si>
  <si>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</si>
  <si>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</si>
  <si>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</si>
  <si>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</si>
  <si>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</si>
  <si>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</si>
  <si>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</si>
  <si>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</si>
  <si>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</si>
  <si>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</si>
  <si>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</si>
  <si>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</si>
  <si>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</si>
  <si>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</si>
  <si>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</si>
  <si>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</si>
  <si>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</si>
  <si>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</si>
  <si>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</si>
  <si>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</si>
  <si>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</si>
  <si>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</si>
  <si>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</si>
  <si>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</si>
  <si>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</si>
  <si>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</si>
  <si>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</si>
  <si>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</si>
  <si>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</si>
  <si>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</si>
  <si>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</si>
  <si>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</si>
  <si>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</si>
  <si>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</si>
  <si>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</si>
  <si>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</si>
  <si>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</si>
  <si>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</si>
  <si>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</si>
  <si>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</si>
  <si>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</si>
  <si>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</si>
  <si>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</si>
  <si>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</si>
  <si>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</si>
  <si>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</si>
  <si>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</si>
  <si>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</si>
  <si>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</si>
  <si>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</si>
  <si>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</si>
  <si>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</si>
  <si>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</si>
  <si>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</si>
  <si>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</si>
  <si>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</si>
  <si>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</si>
  <si>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</si>
  <si>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</si>
  <si>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</si>
  <si>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</si>
  <si>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</si>
  <si>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</si>
  <si>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</si>
  <si>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</si>
  <si>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</si>
  <si>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</si>
  <si>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</si>
  <si>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</si>
  <si>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</si>
  <si>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</si>
  <si>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</si>
  <si>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</si>
  <si>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</si>
  <si>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</si>
  <si>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</si>
  <si>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</si>
  <si>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</si>
  <si>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</si>
  <si>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</si>
  <si>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</si>
  <si>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</si>
  <si>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</si>
  <si>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</si>
  <si>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</si>
  <si>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</si>
  <si>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</si>
  <si>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</si>
  <si>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</si>
  <si>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</si>
  <si>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</si>
  <si>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</si>
  <si>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</si>
  <si>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</si>
  <si>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</si>
  <si>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</si>
  <si>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</si>
  <si>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</si>
  <si>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</si>
  <si>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</si>
  <si>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</si>
  <si>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</si>
  <si>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</si>
  <si>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</si>
  <si>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</si>
  <si>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</si>
  <si>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</si>
  <si>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</si>
  <si>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</si>
  <si>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</si>
  <si>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</si>
  <si>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</si>
  <si>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</si>
  <si>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</si>
  <si>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</si>
  <si>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</si>
  <si>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</si>
  <si>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</si>
  <si>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</si>
  <si>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</si>
  <si>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</si>
  <si>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</si>
  <si>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</si>
  <si>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 Þ»Ýù»ñÇ ¨ ßÇÝáõÃÛáõÝÝ»ñÇ Ï³åÇï³É í»ñ³Ýáñá·áõÙ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</si>
  <si>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</si>
  <si>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</si>
  <si>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</si>
  <si>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</si>
  <si>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</si>
  <si>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</si>
  <si>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</si>
  <si>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</si>
  <si>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</si>
  <si>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</si>
  <si>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</si>
  <si>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</si>
  <si>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</si>
  <si>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</si>
  <si>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</si>
  <si>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</si>
  <si>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</si>
  <si>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</si>
  <si>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</si>
  <si>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</si>
  <si>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</si>
  <si>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</si>
  <si>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</si>
  <si>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</si>
  <si>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</si>
  <si>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</si>
  <si>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</si>
  <si>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</si>
  <si>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</si>
  <si>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</si>
  <si>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</si>
  <si>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</si>
  <si>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</si>
  <si>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</si>
  <si>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</si>
  <si>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</si>
  <si>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</si>
  <si>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</si>
  <si>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</si>
  <si>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</si>
  <si>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</si>
  <si>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</si>
  <si>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</si>
  <si>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</si>
  <si>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</si>
  <si>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</si>
  <si>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</si>
  <si>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</si>
  <si>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</si>
  <si>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</si>
  <si>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</si>
  <si>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</si>
  <si>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</si>
  <si>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</si>
  <si>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</si>
  <si>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</si>
  <si>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</si>
  <si>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</si>
  <si>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</si>
  <si>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</si>
  <si>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</si>
  <si>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</si>
  <si>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</si>
  <si>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</si>
  <si>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</si>
  <si>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</si>
  <si>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t>-¶ñ³ë»ÝÛ³Ï³ÛÇÝ ÝÛáõÃ»ñ ¨ Ñ³·áõëï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</si>
  <si>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</si>
  <si>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</si>
  <si>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</si>
  <si>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</si>
  <si>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</si>
  <si>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</si>
  <si>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</si>
  <si>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</si>
  <si>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</si>
  <si>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</si>
  <si>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</si>
  <si>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</si>
  <si>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</si>
  <si>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</si>
  <si>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</si>
  <si>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</si>
  <si>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</si>
  <si>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</si>
  <si>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</si>
  <si>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</si>
  <si>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</si>
  <si>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</si>
  <si>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</si>
  <si>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</si>
  <si>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</si>
  <si>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</si>
  <si>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</si>
  <si>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</si>
  <si>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</si>
  <si>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</si>
  <si>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</si>
  <si>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</si>
  <si>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</si>
  <si>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</si>
  <si>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</si>
  <si>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</si>
  <si>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</si>
  <si>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</si>
  <si>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</si>
  <si>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</si>
  <si>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</si>
  <si>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</si>
  <si>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</si>
  <si>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</si>
  <si>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</si>
  <si>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</si>
  <si>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</si>
  <si>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</si>
  <si>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</si>
  <si>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</si>
  <si>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</si>
  <si>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</si>
  <si>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</si>
  <si>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</si>
  <si>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</si>
  <si>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</si>
  <si>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</si>
  <si>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</si>
  <si>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</si>
  <si>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</si>
  <si>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</si>
  <si>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</si>
  <si>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</si>
  <si>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</si>
  <si>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</si>
  <si>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</si>
  <si>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</si>
  <si>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</si>
  <si>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</si>
  <si>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</si>
  <si>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</si>
  <si>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</si>
  <si>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</si>
  <si>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</si>
  <si>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</si>
  <si>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</si>
  <si>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</si>
  <si>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</si>
  <si>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</si>
  <si>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</si>
  <si>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</si>
  <si>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</si>
  <si>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</si>
  <si>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</si>
  <si>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</si>
  <si>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</si>
  <si>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</si>
  <si>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</si>
  <si>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</si>
  <si>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</si>
  <si>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</si>
  <si>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</si>
  <si>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</si>
  <si>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</si>
  <si>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</si>
  <si>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</si>
  <si>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</si>
  <si>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</si>
  <si>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</si>
  <si>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</si>
  <si>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</si>
  <si>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</si>
  <si>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</si>
  <si>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</si>
  <si>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</si>
  <si>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</si>
  <si>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</si>
  <si>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</si>
  <si>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</si>
  <si>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</si>
  <si>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</si>
  <si>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</si>
  <si>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</si>
  <si>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</si>
  <si>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</si>
  <si>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</si>
  <si>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</si>
  <si>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</si>
  <si>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</si>
  <si>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</si>
  <si>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</si>
  <si>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</si>
  <si>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</si>
  <si>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</si>
  <si>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</si>
  <si>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</si>
  <si>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>Ö³Ý³å³ñÑ³ÛÇÝ ïñ³Ýëåáñï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</si>
  <si>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</si>
  <si>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</si>
  <si>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</si>
  <si>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</si>
  <si>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</si>
  <si>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</si>
  <si>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</si>
  <si>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</si>
  <si>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</si>
  <si>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</si>
  <si>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</si>
  <si>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</si>
  <si>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</si>
  <si>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</si>
  <si>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</si>
  <si>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</si>
  <si>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</si>
  <si>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</si>
  <si>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</si>
  <si>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</si>
  <si>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</si>
  <si>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</si>
  <si>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</si>
  <si>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</si>
  <si>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</si>
  <si>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</si>
  <si>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</si>
  <si>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</si>
  <si>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</si>
  <si>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</si>
  <si>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</si>
  <si>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</si>
  <si>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</si>
  <si>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</si>
  <si>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</si>
  <si>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</si>
  <si>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</si>
  <si>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</si>
  <si>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</si>
  <si>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</si>
  <si>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</si>
  <si>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</si>
  <si>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</si>
  <si>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</si>
  <si>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</si>
  <si>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</si>
  <si>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</si>
  <si>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</si>
  <si>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</si>
  <si>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</si>
  <si>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</si>
  <si>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</si>
  <si>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</si>
  <si>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</si>
  <si>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</si>
  <si>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</si>
  <si>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</si>
  <si>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</si>
  <si>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</si>
  <si>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</si>
  <si>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</si>
  <si>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8199³</t>
  </si>
  <si>
    <t>áñÇó` Í³Ëë»ñÇ ýÇÝ³Ýë³íáñÙ³ÝÁ ãáõÕÕí³Í Ñ³Ù³ÛÝùÇ µÛáõç»Ç ÙÇçáóÝ»ñÇ ï³ñ»ëÏ½µÇ ³½³ï ÙÝ³óáñ¹Ç ·áõÙ³ñÁ</t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</si>
  <si>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</si>
  <si>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</si>
  <si>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</si>
  <si>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</si>
  <si>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</si>
  <si>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</si>
  <si>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</si>
  <si>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</si>
  <si>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</si>
  <si>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</si>
  <si>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</si>
  <si>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</si>
  <si>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>-²ÛÉ Ï³åÇï³É ¹ñ³Ù³ßÝáñÑÝ»ñ</t>
  </si>
  <si>
    <t xml:space="preserve"> Հատուկ նպատակային նյութեր</t>
  </si>
  <si>
    <t xml:space="preserve"> - Կապիտալ դրամաշնորհ</t>
  </si>
  <si>
    <t>1149</t>
  </si>
  <si>
    <t>Չարենցավանի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</si>
  <si>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 xml:space="preserve"> -Մասնագիտական ծառայություններ</t>
  </si>
  <si>
    <t>ՆԱԽԱԳԻԾ</t>
  </si>
  <si>
    <t xml:space="preserve"> - Այլ ընթացիկ դրամաշնորհ</t>
  </si>
  <si>
    <t xml:space="preserve"> -Մոնտաժվող սարքավորումներ</t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</si>
  <si>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</si>
  <si>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</si>
  <si>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</si>
  <si>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</si>
  <si>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</si>
  <si>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</si>
  <si>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</si>
  <si>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</si>
  <si>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</si>
  <si>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</si>
  <si>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</si>
  <si>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</si>
  <si>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</si>
  <si>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</si>
  <si>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</si>
  <si>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</si>
  <si>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</si>
  <si>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</si>
  <si>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</si>
  <si>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</si>
  <si>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</si>
  <si>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</si>
  <si>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</si>
  <si>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</si>
  <si>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</si>
  <si>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</si>
  <si>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</si>
  <si>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</si>
  <si>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</si>
  <si>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</si>
  <si>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</si>
  <si>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</si>
  <si>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</si>
  <si>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</si>
  <si>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</si>
  <si>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</si>
  <si>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</si>
  <si>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</si>
  <si>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</si>
  <si>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</si>
  <si>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                                                                   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</si>
  <si>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                                                           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</si>
  <si>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</si>
  <si>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</si>
  <si>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</si>
  <si>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</si>
  <si>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</si>
  <si>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                                                             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</si>
  <si>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</si>
  <si>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</si>
  <si>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</si>
  <si>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</si>
  <si>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</si>
  <si>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</si>
  <si>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</si>
  <si>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</si>
  <si>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ÀÜ¸²ØºÜÀ  ºÎ²ØàôîÜºð                                                    </t>
    </r>
    <r>
      <rPr>
        <sz val="10"/>
        <rFont val="Arial LatArm"/>
        <family val="2"/>
      </rPr>
      <t>(ïáÕ 1100 + ïáÕ 1200+ïáÕ 1300)</t>
    </r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</si>
  <si>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</si>
  <si>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</si>
  <si>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</si>
  <si>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rPr>
        <b/>
        <sz val="14"/>
        <rFont val="Arial LatArm"/>
        <family val="2"/>
      </rPr>
      <t xml:space="preserve">ÀÜ¸²ØºÜÀ Ì²Êêºð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</si>
  <si>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</si>
  <si>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</si>
  <si>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</si>
  <si>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</si>
  <si>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</si>
  <si>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</si>
  <si>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</si>
  <si>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</si>
  <si>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</si>
  <si>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</si>
  <si>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LatArm"/>
        <family val="2"/>
      </rPr>
      <t>(ïáÕ3110)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</si>
  <si>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</si>
  <si>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</si>
  <si>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</si>
  <si>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</si>
  <si>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</si>
  <si>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</si>
  <si>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</si>
  <si>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</si>
  <si>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t>Կառավարչական ծախսեր</t>
  </si>
  <si>
    <r>
      <t xml:space="preserve"> </t>
    </r>
    <r>
      <rPr>
        <b/>
        <u val="single"/>
        <sz val="14"/>
        <rFont val="Arial AM"/>
        <family val="2"/>
      </rPr>
      <t>Ð²îì²Ì 6</t>
    </r>
  </si>
  <si>
    <r>
      <t>ÀÜ¸²ØºÜÀ Ì²Êêºð</t>
    </r>
    <r>
      <rPr>
        <b/>
        <sz val="11"/>
        <rFont val="Arial AM"/>
        <family val="2"/>
      </rPr>
      <t xml:space="preserve"> </t>
    </r>
    <r>
      <rPr>
        <b/>
        <sz val="8"/>
        <rFont val="Arial A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</si>
  <si>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b/>
        <sz val="8"/>
        <rFont val="Arial A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</si>
  <si>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b/>
        <sz val="8"/>
        <rFont val="Arial A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</si>
  <si>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A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</si>
  <si>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b/>
        <sz val="8"/>
        <rFont val="Arial AM"/>
        <family val="2"/>
      </rPr>
      <t>ïáÕ2410+ïáÕ2420+ïáÕ2430+ïáÕ2440+ïáÕ2450+ïáÕ2460+ïáÕ2470+ïáÕ2480+ïáÕ2490</t>
    </r>
    <r>
      <rPr>
        <b/>
        <sz val="9"/>
        <rFont val="Arial AM"/>
        <family val="2"/>
      </rPr>
      <t>)</t>
    </r>
  </si>
  <si>
    <r>
      <t xml:space="preserve">Þðæ²Î² ØÆæ²ì²ÚðÆ ä²Þîä²ÜàôÂÚàôÜ, 
³Û¹ ÃíáõÙ` </t>
    </r>
    <r>
      <rPr>
        <b/>
        <sz val="8"/>
        <rFont val="Arial A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</si>
  <si>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b/>
        <sz val="8"/>
        <rFont val="Arial AM"/>
        <family val="2"/>
      </rPr>
      <t>(ïáÕ3610+ïáÕ3620+ïáÕ3630+ïáÕ3640+ïáÕ3650+ïáÕ3660)</t>
    </r>
  </si>
  <si>
    <r>
      <t>²èàÔæ²ä²ÐàôÂÚàôÜ, ³Û¹ ÃíáõÙ` (</t>
    </r>
    <r>
      <rPr>
        <b/>
        <sz val="8"/>
        <rFont val="Arial AM"/>
        <family val="2"/>
      </rPr>
      <t>ïáÕ2710+ïáÕ2720+ïáÕ2730+ïáÕ2740+ïáÕ2750+ïáÕ2760</t>
    </r>
    <r>
      <rPr>
        <b/>
        <sz val="9"/>
        <rFont val="Arial AM"/>
        <family val="2"/>
      </rPr>
      <t>)</t>
    </r>
  </si>
  <si>
    <r>
      <t xml:space="preserve">Ð²Ü¶Æêî, ØÞ²ÎàôÚÂ ºì ÎðàÜ, ³Û¹ ÃíáõÙ`
</t>
    </r>
    <r>
      <rPr>
        <b/>
        <sz val="8"/>
        <rFont val="Arial AM"/>
        <family val="2"/>
      </rPr>
      <t>(ïáÕ2810+ïáÕ2820+ïáÕ2830+ïáÕ2840+ïáÕ2850+ïáÕ2860)</t>
    </r>
  </si>
  <si>
    <r>
      <t xml:space="preserve">ÎðÂàôÂÚàôÜ, ³Û¹ ÃíáõÙ` 
</t>
    </r>
    <r>
      <rPr>
        <b/>
        <sz val="8"/>
        <rFont val="Arial A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</si>
  <si>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b/>
        <sz val="8"/>
        <rFont val="Arial A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</si>
  <si>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b/>
        <sz val="8"/>
        <rFont val="Arial AM"/>
        <family val="2"/>
      </rPr>
      <t>(ïáÕ3110)</t>
    </r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</si>
</sst>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֏_-;\-* #,##0\ _֏_-;_-* &quot;-&quot;\ _֏_-;_-@_-"/>
    <numFmt numFmtId="173" formatCode="_-* #,##0.00\ _֏_-;\-* #,##0.00\ _֏_-;_-* &quot;-&quot;??\ _֏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#,##0\ &quot; &quot;;\-#,##0\ &quot; &quot;"/>
    <numFmt numFmtId="191" formatCode="#,##0\ &quot; &quot;;[Red]\-#,##0\ &quot; &quot;"/>
    <numFmt numFmtId="192" formatCode="#,##0.00\ &quot; &quot;;\-#,##0.00\ &quot; &quot;"/>
    <numFmt numFmtId="193" formatCode="#,##0.00\ &quot; &quot;;[Red]\-#,##0.00\ &quot; &quot;"/>
    <numFmt numFmtId="194" formatCode="_-* #,##0\ &quot; &quot;_-;\-* #,##0\ &quot; &quot;_-;_-* &quot;-&quot;\ &quot; &quot;_-;_-@_-"/>
    <numFmt numFmtId="195" formatCode="_-* #,##0\ _ _-;\-* #,##0\ _ _-;_-* &quot;-&quot;\ _ _-;_-@_-"/>
    <numFmt numFmtId="196" formatCode="_-* #,##0.00\ &quot; &quot;_-;\-* #,##0.00\ &quot; &quot;_-;_-* &quot;-&quot;??\ &quot; &quot;_-;_-@_-"/>
    <numFmt numFmtId="197" formatCode="_-* #,##0.00\ _ _-;\-* #,##0.00\ _ _-;_-* &quot;-&quot;??\ _ 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000"/>
    <numFmt numFmtId="205" formatCode="000"/>
    <numFmt numFmtId="206" formatCode="000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  <numFmt numFmtId="212" formatCode="_(* #,##0.000_);_(* \(#,##0.000\);_(* &quot;-&quot;??_);_(@_)"/>
    <numFmt numFmtId="213" formatCode="_(* #,##0.0_);_(* \(#,##0.0\);_(* &quot;-&quot;??_);_(@_)"/>
    <numFmt numFmtId="214" formatCode="0.000"/>
    <numFmt numFmtId="215" formatCode="_-* #,##0.0_р_._-;\-* #,##0.0_р_._-;_-* &quot;-&quot;?_р_._-;_-@_-"/>
    <numFmt numFmtId="216" formatCode="_-* #,##0_р_._-;\-* #,##0_р_._-;_-* &quot;-&quot;?_р_._-;_-@_-"/>
    <numFmt numFmtId="217" formatCode="0.0000"/>
    <numFmt numFmtId="218" formatCode="#\ ##0.0"/>
    <numFmt numFmtId="219" formatCode="0.00;[Red]0.00"/>
    <numFmt numFmtId="220" formatCode="_(* #,##0.000000000_);_(* \(#,##0.000000000\);_(* &quot;-&quot;??_);_(@_)"/>
    <numFmt numFmtId="221" formatCode="0;[Red]0"/>
    <numFmt numFmtId="222" formatCode="_(* #,##0.0_);_(* \(#,##0.0\);_(* &quot;-&quot;?_);_(@_)"/>
    <numFmt numFmtId="223" formatCode="_-* #,##0.0\ _₽_-;\-* #,##0.0\ _₽_-;_-* &quot;-&quot;?\ _₽_-;_-@_-"/>
    <numFmt numFmtId="224" formatCode="&quot;Да&quot;;&quot;Да&quot;;&quot;Нет&quot;"/>
    <numFmt numFmtId="225" formatCode="&quot;Истина&quot;;&quot;Истина&quot;;&quot;Ложь&quot;"/>
    <numFmt numFmtId="226" formatCode="&quot;Вкл&quot;;&quot;Вкл&quot;;&quot;Выкл&quot;"/>
    <numFmt numFmtId="227" formatCode="[$€-2]\ ###,000_);[Red]\([$€-2]\ ###,000\)"/>
  </numFmts>
  <fonts count="9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sz val="12"/>
      <name val="Arial LatArm"/>
      <family val="2"/>
    </font>
    <font>
      <b/>
      <i/>
      <sz val="12"/>
      <name val="Arial LatArm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b/>
      <i/>
      <sz val="8"/>
      <name val="Arial LatArm"/>
      <family val="2"/>
    </font>
    <font>
      <b/>
      <i/>
      <sz val="11"/>
      <name val="Arial LatArm"/>
      <family val="2"/>
    </font>
    <font>
      <b/>
      <sz val="10"/>
      <name val="Arial LatArm"/>
      <family val="2"/>
    </font>
    <font>
      <b/>
      <sz val="9"/>
      <color indexed="8"/>
      <name val="Arial LatArm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12"/>
      <name val="Arial LatArm"/>
      <family val="2"/>
    </font>
    <font>
      <sz val="8"/>
      <name val="Arial LatArm"/>
      <family val="2"/>
    </font>
    <font>
      <sz val="8"/>
      <color indexed="10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sz val="11"/>
      <name val="Arial LatArm"/>
      <family val="2"/>
    </font>
    <font>
      <b/>
      <sz val="10.5"/>
      <name val="Arial LatArm"/>
      <family val="2"/>
    </font>
    <font>
      <i/>
      <sz val="11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AM"/>
      <family val="2"/>
    </font>
    <font>
      <b/>
      <sz val="9"/>
      <name val="Arial AM"/>
      <family val="2"/>
    </font>
    <font>
      <b/>
      <i/>
      <sz val="9"/>
      <name val="Arial AM"/>
      <family val="2"/>
    </font>
    <font>
      <b/>
      <sz val="11"/>
      <name val="Arial AM"/>
      <family val="2"/>
    </font>
    <font>
      <b/>
      <sz val="12"/>
      <name val="Arial AM"/>
      <family val="2"/>
    </font>
    <font>
      <b/>
      <i/>
      <sz val="12"/>
      <name val="Arial AM"/>
      <family val="2"/>
    </font>
    <font>
      <b/>
      <sz val="14"/>
      <name val="Arial AM"/>
      <family val="2"/>
    </font>
    <font>
      <b/>
      <u val="single"/>
      <sz val="14"/>
      <name val="Arial AM"/>
      <family val="2"/>
    </font>
    <font>
      <b/>
      <i/>
      <sz val="8"/>
      <name val="Arial AM"/>
      <family val="2"/>
    </font>
    <font>
      <b/>
      <i/>
      <sz val="7"/>
      <name val="Arial AM"/>
      <family val="2"/>
    </font>
    <font>
      <b/>
      <sz val="7"/>
      <name val="Arial AM"/>
      <family val="2"/>
    </font>
    <font>
      <b/>
      <sz val="8"/>
      <color indexed="10"/>
      <name val="Arial AM"/>
      <family val="2"/>
    </font>
    <font>
      <b/>
      <i/>
      <sz val="11"/>
      <name val="Arial AM"/>
      <family val="2"/>
    </font>
    <font>
      <b/>
      <sz val="10"/>
      <name val="Arial AM"/>
      <family val="2"/>
    </font>
    <font>
      <b/>
      <sz val="9"/>
      <color indexed="8"/>
      <name val="Arial AM"/>
      <family val="2"/>
    </font>
    <font>
      <b/>
      <i/>
      <sz val="10"/>
      <name val="Arial AM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82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204" fontId="5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214" fontId="8" fillId="0" borderId="0" xfId="0" applyNumberFormat="1" applyFont="1" applyFill="1" applyBorder="1" applyAlignment="1">
      <alignment/>
    </xf>
    <xf numFmtId="214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04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205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49" fontId="14" fillId="33" borderId="13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center"/>
    </xf>
    <xf numFmtId="211" fontId="7" fillId="34" borderId="14" xfId="0" applyNumberFormat="1" applyFont="1" applyFill="1" applyBorder="1" applyAlignment="1">
      <alignment/>
    </xf>
    <xf numFmtId="211" fontId="7" fillId="34" borderId="15" xfId="0" applyNumberFormat="1" applyFont="1" applyFill="1" applyBorder="1" applyAlignment="1">
      <alignment/>
    </xf>
    <xf numFmtId="211" fontId="7" fillId="34" borderId="16" xfId="0" applyNumberFormat="1" applyFont="1" applyFill="1" applyBorder="1" applyAlignment="1">
      <alignment/>
    </xf>
    <xf numFmtId="211" fontId="17" fillId="0" borderId="0" xfId="0" applyNumberFormat="1" applyFont="1" applyAlignment="1">
      <alignment/>
    </xf>
    <xf numFmtId="0" fontId="21" fillId="33" borderId="11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center"/>
    </xf>
    <xf numFmtId="2" fontId="17" fillId="0" borderId="14" xfId="0" applyNumberFormat="1" applyFont="1" applyBorder="1" applyAlignment="1">
      <alignment/>
    </xf>
    <xf numFmtId="2" fontId="17" fillId="0" borderId="15" xfId="0" applyNumberFormat="1" applyFont="1" applyBorder="1" applyAlignment="1">
      <alignment/>
    </xf>
    <xf numFmtId="0" fontId="17" fillId="0" borderId="16" xfId="0" applyFont="1" applyBorder="1" applyAlignment="1">
      <alignment/>
    </xf>
    <xf numFmtId="214" fontId="17" fillId="0" borderId="0" xfId="0" applyNumberFormat="1" applyFont="1" applyAlignment="1">
      <alignment/>
    </xf>
    <xf numFmtId="0" fontId="8" fillId="33" borderId="14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211" fontId="17" fillId="0" borderId="12" xfId="0" applyNumberFormat="1" applyFont="1" applyBorder="1" applyAlignment="1">
      <alignment/>
    </xf>
    <xf numFmtId="2" fontId="17" fillId="0" borderId="12" xfId="0" applyNumberFormat="1" applyFont="1" applyBorder="1" applyAlignment="1">
      <alignment/>
    </xf>
    <xf numFmtId="0" fontId="20" fillId="33" borderId="1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vertical="center" wrapText="1"/>
    </xf>
    <xf numFmtId="49" fontId="18" fillId="33" borderId="12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20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left" vertical="center" wrapText="1"/>
    </xf>
    <xf numFmtId="49" fontId="18" fillId="33" borderId="20" xfId="0" applyNumberFormat="1" applyFont="1" applyFill="1" applyBorder="1" applyAlignment="1">
      <alignment horizontal="center" vertical="center" wrapText="1"/>
    </xf>
    <xf numFmtId="2" fontId="17" fillId="0" borderId="19" xfId="0" applyNumberFormat="1" applyFont="1" applyBorder="1" applyAlignment="1">
      <alignment/>
    </xf>
    <xf numFmtId="2" fontId="17" fillId="0" borderId="21" xfId="0" applyNumberFormat="1" applyFont="1" applyBorder="1" applyAlignment="1">
      <alignment/>
    </xf>
    <xf numFmtId="0" fontId="20" fillId="33" borderId="22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vertical="top" wrapText="1"/>
    </xf>
    <xf numFmtId="49" fontId="5" fillId="33" borderId="24" xfId="0" applyNumberFormat="1" applyFont="1" applyFill="1" applyBorder="1" applyAlignment="1">
      <alignment horizontal="center" vertical="center" wrapText="1"/>
    </xf>
    <xf numFmtId="2" fontId="17" fillId="0" borderId="23" xfId="0" applyNumberFormat="1" applyFont="1" applyBorder="1" applyAlignment="1">
      <alignment/>
    </xf>
    <xf numFmtId="211" fontId="17" fillId="0" borderId="25" xfId="0" applyNumberFormat="1" applyFont="1" applyBorder="1" applyAlignment="1">
      <alignment/>
    </xf>
    <xf numFmtId="0" fontId="14" fillId="0" borderId="26" xfId="0" applyFont="1" applyBorder="1" applyAlignment="1">
      <alignment horizontal="center"/>
    </xf>
    <xf numFmtId="49" fontId="15" fillId="0" borderId="24" xfId="0" applyNumberFormat="1" applyFont="1" applyFill="1" applyBorder="1" applyAlignment="1">
      <alignment horizontal="center" vertical="center" wrapText="1"/>
    </xf>
    <xf numFmtId="2" fontId="17" fillId="0" borderId="25" xfId="0" applyNumberFormat="1" applyFont="1" applyBorder="1" applyAlignment="1">
      <alignment/>
    </xf>
    <xf numFmtId="49" fontId="6" fillId="0" borderId="23" xfId="0" applyNumberFormat="1" applyFont="1" applyFill="1" applyBorder="1" applyAlignment="1">
      <alignment vertical="top" wrapText="1"/>
    </xf>
    <xf numFmtId="49" fontId="18" fillId="33" borderId="24" xfId="0" applyNumberFormat="1" applyFont="1" applyFill="1" applyBorder="1" applyAlignment="1">
      <alignment horizontal="center" vertical="center" wrapText="1"/>
    </xf>
    <xf numFmtId="2" fontId="17" fillId="0" borderId="23" xfId="0" applyNumberFormat="1" applyFont="1" applyBorder="1" applyAlignment="1">
      <alignment horizontal="center"/>
    </xf>
    <xf numFmtId="0" fontId="20" fillId="33" borderId="27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vertical="top" wrapText="1"/>
    </xf>
    <xf numFmtId="49" fontId="5" fillId="33" borderId="29" xfId="0" applyNumberFormat="1" applyFont="1" applyFill="1" applyBorder="1" applyAlignment="1">
      <alignment horizontal="center" vertical="center" wrapText="1"/>
    </xf>
    <xf numFmtId="2" fontId="17" fillId="0" borderId="28" xfId="0" applyNumberFormat="1" applyFont="1" applyBorder="1" applyAlignment="1">
      <alignment/>
    </xf>
    <xf numFmtId="2" fontId="17" fillId="0" borderId="30" xfId="0" applyNumberFormat="1" applyFont="1" applyBorder="1" applyAlignment="1">
      <alignment/>
    </xf>
    <xf numFmtId="49" fontId="5" fillId="0" borderId="14" xfId="0" applyNumberFormat="1" applyFont="1" applyFill="1" applyBorder="1" applyAlignment="1">
      <alignment vertical="top" wrapText="1"/>
    </xf>
    <xf numFmtId="0" fontId="14" fillId="0" borderId="16" xfId="0" applyFont="1" applyBorder="1" applyAlignment="1">
      <alignment horizontal="center"/>
    </xf>
    <xf numFmtId="49" fontId="6" fillId="0" borderId="19" xfId="0" applyNumberFormat="1" applyFont="1" applyFill="1" applyBorder="1" applyAlignment="1">
      <alignment vertical="top" wrapText="1"/>
    </xf>
    <xf numFmtId="49" fontId="5" fillId="0" borderId="28" xfId="0" applyNumberFormat="1" applyFont="1" applyFill="1" applyBorder="1" applyAlignment="1">
      <alignment vertical="top" wrapText="1"/>
    </xf>
    <xf numFmtId="49" fontId="15" fillId="0" borderId="29" xfId="0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2" fontId="17" fillId="0" borderId="23" xfId="0" applyNumberFormat="1" applyFont="1" applyBorder="1" applyAlignment="1">
      <alignment horizontal="right"/>
    </xf>
    <xf numFmtId="211" fontId="17" fillId="0" borderId="21" xfId="0" applyNumberFormat="1" applyFont="1" applyBorder="1" applyAlignment="1">
      <alignment/>
    </xf>
    <xf numFmtId="0" fontId="5" fillId="0" borderId="23" xfId="0" applyFont="1" applyFill="1" applyBorder="1" applyAlignment="1">
      <alignment vertical="top" wrapText="1"/>
    </xf>
    <xf numFmtId="0" fontId="5" fillId="0" borderId="24" xfId="0" applyFont="1" applyFill="1" applyBorder="1" applyAlignment="1">
      <alignment horizontal="center" vertical="center" wrapText="1"/>
    </xf>
    <xf numFmtId="211" fontId="17" fillId="0" borderId="30" xfId="0" applyNumberFormat="1" applyFont="1" applyBorder="1" applyAlignment="1">
      <alignment/>
    </xf>
    <xf numFmtId="49" fontId="15" fillId="0" borderId="23" xfId="0" applyNumberFormat="1" applyFont="1" applyFill="1" applyBorder="1" applyAlignment="1">
      <alignment vertical="top" wrapText="1"/>
    </xf>
    <xf numFmtId="49" fontId="15" fillId="0" borderId="23" xfId="0" applyNumberFormat="1" applyFont="1" applyFill="1" applyBorder="1" applyAlignment="1">
      <alignment vertical="center" wrapText="1"/>
    </xf>
    <xf numFmtId="49" fontId="15" fillId="0" borderId="28" xfId="0" applyNumberFormat="1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 vertical="top" wrapText="1"/>
    </xf>
    <xf numFmtId="49" fontId="22" fillId="0" borderId="19" xfId="0" applyNumberFormat="1" applyFont="1" applyFill="1" applyBorder="1" applyAlignment="1">
      <alignment vertical="top" wrapText="1"/>
    </xf>
    <xf numFmtId="49" fontId="22" fillId="0" borderId="23" xfId="0" applyNumberFormat="1" applyFont="1" applyFill="1" applyBorder="1" applyAlignment="1">
      <alignment vertical="top" wrapText="1"/>
    </xf>
    <xf numFmtId="211" fontId="17" fillId="0" borderId="28" xfId="0" applyNumberFormat="1" applyFont="1" applyBorder="1" applyAlignment="1">
      <alignment/>
    </xf>
    <xf numFmtId="49" fontId="15" fillId="0" borderId="14" xfId="0" applyNumberFormat="1" applyFont="1" applyFill="1" applyBorder="1" applyAlignment="1">
      <alignment vertical="top" wrapText="1"/>
    </xf>
    <xf numFmtId="211" fontId="14" fillId="0" borderId="14" xfId="0" applyNumberFormat="1" applyFont="1" applyBorder="1" applyAlignment="1">
      <alignment/>
    </xf>
    <xf numFmtId="211" fontId="14" fillId="0" borderId="15" xfId="0" applyNumberFormat="1" applyFont="1" applyBorder="1" applyAlignment="1">
      <alignment/>
    </xf>
    <xf numFmtId="211" fontId="17" fillId="0" borderId="14" xfId="0" applyNumberFormat="1" applyFont="1" applyBorder="1" applyAlignment="1">
      <alignment/>
    </xf>
    <xf numFmtId="211" fontId="17" fillId="0" borderId="15" xfId="0" applyNumberFormat="1" applyFont="1" applyBorder="1" applyAlignment="1">
      <alignment/>
    </xf>
    <xf numFmtId="211" fontId="17" fillId="0" borderId="19" xfId="0" applyNumberFormat="1" applyFont="1" applyBorder="1" applyAlignment="1">
      <alignment/>
    </xf>
    <xf numFmtId="211" fontId="17" fillId="0" borderId="23" xfId="0" applyNumberFormat="1" applyFont="1" applyBorder="1" applyAlignment="1">
      <alignment/>
    </xf>
    <xf numFmtId="0" fontId="20" fillId="33" borderId="13" xfId="0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vertical="center" wrapText="1"/>
    </xf>
    <xf numFmtId="49" fontId="18" fillId="33" borderId="33" xfId="0" applyNumberFormat="1" applyFont="1" applyFill="1" applyBorder="1" applyAlignment="1">
      <alignment horizontal="center" vertical="center" wrapText="1"/>
    </xf>
    <xf numFmtId="2" fontId="14" fillId="0" borderId="32" xfId="0" applyNumberFormat="1" applyFont="1" applyBorder="1" applyAlignment="1">
      <alignment/>
    </xf>
    <xf numFmtId="211" fontId="14" fillId="0" borderId="34" xfId="0" applyNumberFormat="1" applyFont="1" applyBorder="1" applyAlignment="1">
      <alignment/>
    </xf>
    <xf numFmtId="0" fontId="14" fillId="0" borderId="35" xfId="0" applyFont="1" applyBorder="1" applyAlignment="1">
      <alignment horizontal="center"/>
    </xf>
    <xf numFmtId="2" fontId="14" fillId="0" borderId="14" xfId="0" applyNumberFormat="1" applyFont="1" applyBorder="1" applyAlignment="1">
      <alignment/>
    </xf>
    <xf numFmtId="49" fontId="22" fillId="0" borderId="19" xfId="0" applyNumberFormat="1" applyFont="1" applyFill="1" applyBorder="1" applyAlignment="1">
      <alignment vertical="center" wrapText="1"/>
    </xf>
    <xf numFmtId="49" fontId="26" fillId="0" borderId="23" xfId="0" applyNumberFormat="1" applyFont="1" applyFill="1" applyBorder="1" applyAlignment="1">
      <alignment vertical="top" wrapText="1"/>
    </xf>
    <xf numFmtId="49" fontId="22" fillId="0" borderId="23" xfId="0" applyNumberFormat="1" applyFont="1" applyFill="1" applyBorder="1" applyAlignment="1">
      <alignment vertical="center" wrapText="1"/>
    </xf>
    <xf numFmtId="0" fontId="5" fillId="0" borderId="23" xfId="0" applyFont="1" applyBorder="1" applyAlignment="1">
      <alignment vertical="top" wrapText="1"/>
    </xf>
    <xf numFmtId="0" fontId="20" fillId="33" borderId="36" xfId="0" applyFont="1" applyFill="1" applyBorder="1" applyAlignment="1">
      <alignment horizontal="center" vertical="center"/>
    </xf>
    <xf numFmtId="0" fontId="5" fillId="0" borderId="37" xfId="0" applyFont="1" applyBorder="1" applyAlignment="1">
      <alignment vertical="top" wrapText="1"/>
    </xf>
    <xf numFmtId="49" fontId="15" fillId="0" borderId="38" xfId="0" applyNumberFormat="1" applyFont="1" applyFill="1" applyBorder="1" applyAlignment="1">
      <alignment horizontal="center" vertical="center" wrapText="1"/>
    </xf>
    <xf numFmtId="2" fontId="17" fillId="0" borderId="37" xfId="0" applyNumberFormat="1" applyFont="1" applyBorder="1" applyAlignment="1">
      <alignment/>
    </xf>
    <xf numFmtId="2" fontId="17" fillId="0" borderId="39" xfId="0" applyNumberFormat="1" applyFont="1" applyBorder="1" applyAlignment="1">
      <alignment/>
    </xf>
    <xf numFmtId="0" fontId="18" fillId="0" borderId="23" xfId="0" applyFont="1" applyBorder="1" applyAlignment="1">
      <alignment vertical="top" wrapText="1"/>
    </xf>
    <xf numFmtId="0" fontId="20" fillId="33" borderId="22" xfId="0" applyFont="1" applyFill="1" applyBorder="1" applyAlignment="1">
      <alignment horizontal="center"/>
    </xf>
    <xf numFmtId="0" fontId="18" fillId="0" borderId="23" xfId="0" applyFont="1" applyBorder="1" applyAlignment="1">
      <alignment wrapText="1"/>
    </xf>
    <xf numFmtId="0" fontId="18" fillId="0" borderId="40" xfId="0" applyFont="1" applyBorder="1" applyAlignment="1">
      <alignment vertical="top" wrapText="1"/>
    </xf>
    <xf numFmtId="0" fontId="14" fillId="0" borderId="41" xfId="0" applyFont="1" applyBorder="1" applyAlignment="1">
      <alignment horizontal="center"/>
    </xf>
    <xf numFmtId="49" fontId="22" fillId="0" borderId="14" xfId="0" applyNumberFormat="1" applyFont="1" applyFill="1" applyBorder="1" applyAlignment="1">
      <alignment vertical="center" wrapText="1"/>
    </xf>
    <xf numFmtId="0" fontId="14" fillId="0" borderId="14" xfId="0" applyFont="1" applyBorder="1" applyAlignment="1">
      <alignment horizontal="center"/>
    </xf>
    <xf numFmtId="0" fontId="18" fillId="33" borderId="42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vertical="top" wrapText="1"/>
    </xf>
    <xf numFmtId="2" fontId="14" fillId="0" borderId="25" xfId="0" applyNumberFormat="1" applyFont="1" applyBorder="1" applyAlignment="1">
      <alignment horizontal="center"/>
    </xf>
    <xf numFmtId="0" fontId="5" fillId="0" borderId="28" xfId="0" applyFont="1" applyBorder="1" applyAlignment="1">
      <alignment vertical="top" wrapText="1"/>
    </xf>
    <xf numFmtId="2" fontId="14" fillId="0" borderId="30" xfId="0" applyNumberFormat="1" applyFont="1" applyBorder="1" applyAlignment="1">
      <alignment horizontal="center"/>
    </xf>
    <xf numFmtId="0" fontId="18" fillId="0" borderId="19" xfId="0" applyFont="1" applyBorder="1" applyAlignment="1">
      <alignment vertical="top" wrapText="1"/>
    </xf>
    <xf numFmtId="2" fontId="14" fillId="0" borderId="15" xfId="0" applyNumberFormat="1" applyFont="1" applyBorder="1" applyAlignment="1">
      <alignment/>
    </xf>
    <xf numFmtId="0" fontId="21" fillId="33" borderId="42" xfId="0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left" vertical="top" wrapText="1"/>
    </xf>
    <xf numFmtId="0" fontId="21" fillId="33" borderId="2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left" vertical="top" wrapText="1"/>
    </xf>
    <xf numFmtId="49" fontId="5" fillId="33" borderId="42" xfId="0" applyNumberFormat="1" applyFont="1" applyFill="1" applyBorder="1" applyAlignment="1">
      <alignment horizontal="center"/>
    </xf>
    <xf numFmtId="2" fontId="14" fillId="0" borderId="42" xfId="0" applyNumberFormat="1" applyFont="1" applyBorder="1" applyAlignment="1">
      <alignment/>
    </xf>
    <xf numFmtId="2" fontId="14" fillId="0" borderId="45" xfId="0" applyNumberFormat="1" applyFont="1" applyBorder="1" applyAlignment="1">
      <alignment/>
    </xf>
    <xf numFmtId="0" fontId="14" fillId="0" borderId="46" xfId="0" applyFont="1" applyBorder="1" applyAlignment="1">
      <alignment horizontal="center"/>
    </xf>
    <xf numFmtId="0" fontId="21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left" vertical="top" wrapText="1"/>
    </xf>
    <xf numFmtId="49" fontId="5" fillId="33" borderId="23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vertical="top" wrapText="1"/>
    </xf>
    <xf numFmtId="49" fontId="5" fillId="33" borderId="19" xfId="0" applyNumberFormat="1" applyFont="1" applyFill="1" applyBorder="1" applyAlignment="1">
      <alignment horizontal="center"/>
    </xf>
    <xf numFmtId="49" fontId="27" fillId="0" borderId="20" xfId="0" applyNumberFormat="1" applyFont="1" applyFill="1" applyBorder="1" applyAlignment="1">
      <alignment vertical="top" wrapText="1"/>
    </xf>
    <xf numFmtId="0" fontId="20" fillId="33" borderId="19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vertical="top" wrapText="1"/>
    </xf>
    <xf numFmtId="49" fontId="18" fillId="33" borderId="19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left" vertical="top" wrapText="1"/>
    </xf>
    <xf numFmtId="0" fontId="20" fillId="33" borderId="23" xfId="0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vertical="top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vertical="top" wrapText="1"/>
    </xf>
    <xf numFmtId="49" fontId="22" fillId="0" borderId="24" xfId="0" applyNumberFormat="1" applyFont="1" applyFill="1" applyBorder="1" applyAlignment="1">
      <alignment vertical="top" wrapText="1"/>
    </xf>
    <xf numFmtId="49" fontId="18" fillId="33" borderId="23" xfId="0" applyNumberFormat="1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vertical="top" wrapText="1"/>
    </xf>
    <xf numFmtId="49" fontId="15" fillId="0" borderId="28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vertical="top" wrapText="1"/>
    </xf>
    <xf numFmtId="2" fontId="14" fillId="0" borderId="19" xfId="0" applyNumberFormat="1" applyFont="1" applyBorder="1" applyAlignment="1">
      <alignment/>
    </xf>
    <xf numFmtId="2" fontId="14" fillId="0" borderId="21" xfId="0" applyNumberFormat="1" applyFont="1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vertical="top" wrapText="1"/>
    </xf>
    <xf numFmtId="49" fontId="28" fillId="0" borderId="19" xfId="0" applyNumberFormat="1" applyFont="1" applyFill="1" applyBorder="1" applyAlignment="1">
      <alignment vertical="top" wrapText="1"/>
    </xf>
    <xf numFmtId="0" fontId="21" fillId="33" borderId="22" xfId="0" applyFont="1" applyFill="1" applyBorder="1" applyAlignment="1">
      <alignment horizontal="center" vertical="center"/>
    </xf>
    <xf numFmtId="211" fontId="14" fillId="0" borderId="23" xfId="0" applyNumberFormat="1" applyFont="1" applyBorder="1" applyAlignment="1">
      <alignment/>
    </xf>
    <xf numFmtId="211" fontId="14" fillId="0" borderId="25" xfId="0" applyNumberFormat="1" applyFont="1" applyBorder="1" applyAlignment="1">
      <alignment/>
    </xf>
    <xf numFmtId="0" fontId="21" fillId="33" borderId="13" xfId="0" applyFont="1" applyFill="1" applyBorder="1" applyAlignment="1">
      <alignment horizontal="center" vertical="center"/>
    </xf>
    <xf numFmtId="49" fontId="26" fillId="0" borderId="32" xfId="0" applyNumberFormat="1" applyFont="1" applyFill="1" applyBorder="1" applyAlignment="1">
      <alignment vertical="top" wrapText="1"/>
    </xf>
    <xf numFmtId="211" fontId="17" fillId="0" borderId="32" xfId="0" applyNumberFormat="1" applyFont="1" applyBorder="1" applyAlignment="1">
      <alignment/>
    </xf>
    <xf numFmtId="211" fontId="17" fillId="0" borderId="34" xfId="0" applyNumberFormat="1" applyFont="1" applyBorder="1" applyAlignment="1">
      <alignment/>
    </xf>
    <xf numFmtId="49" fontId="29" fillId="0" borderId="14" xfId="0" applyNumberFormat="1" applyFont="1" applyFill="1" applyBorder="1" applyAlignment="1">
      <alignment horizontal="center" vertical="center" wrapText="1"/>
    </xf>
    <xf numFmtId="211" fontId="14" fillId="0" borderId="14" xfId="0" applyNumberFormat="1" applyFont="1" applyBorder="1" applyAlignment="1">
      <alignment horizontal="right" vertical="center"/>
    </xf>
    <xf numFmtId="211" fontId="14" fillId="0" borderId="15" xfId="0" applyNumberFormat="1" applyFont="1" applyBorder="1" applyAlignment="1">
      <alignment horizontal="center" vertical="center"/>
    </xf>
    <xf numFmtId="211" fontId="14" fillId="0" borderId="16" xfId="0" applyNumberFormat="1" applyFont="1" applyBorder="1" applyAlignment="1">
      <alignment horizontal="right" vertical="center"/>
    </xf>
    <xf numFmtId="211" fontId="17" fillId="0" borderId="16" xfId="0" applyNumberFormat="1" applyFont="1" applyBorder="1" applyAlignment="1">
      <alignment/>
    </xf>
    <xf numFmtId="49" fontId="15" fillId="0" borderId="19" xfId="0" applyNumberFormat="1" applyFont="1" applyFill="1" applyBorder="1" applyAlignment="1">
      <alignment vertical="top" wrapText="1"/>
    </xf>
    <xf numFmtId="211" fontId="14" fillId="0" borderId="19" xfId="0" applyNumberFormat="1" applyFont="1" applyBorder="1" applyAlignment="1">
      <alignment/>
    </xf>
    <xf numFmtId="211" fontId="14" fillId="0" borderId="21" xfId="0" applyNumberFormat="1" applyFont="1" applyBorder="1" applyAlignment="1">
      <alignment horizontal="center"/>
    </xf>
    <xf numFmtId="0" fontId="21" fillId="33" borderId="47" xfId="0" applyFont="1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/>
    </xf>
    <xf numFmtId="211" fontId="17" fillId="0" borderId="42" xfId="0" applyNumberFormat="1" applyFont="1" applyBorder="1" applyAlignment="1">
      <alignment/>
    </xf>
    <xf numFmtId="211" fontId="17" fillId="0" borderId="45" xfId="0" applyNumberFormat="1" applyFont="1" applyBorder="1" applyAlignment="1">
      <alignment/>
    </xf>
    <xf numFmtId="211" fontId="17" fillId="0" borderId="46" xfId="0" applyNumberFormat="1" applyFont="1" applyBorder="1" applyAlignment="1">
      <alignment/>
    </xf>
    <xf numFmtId="211" fontId="17" fillId="0" borderId="17" xfId="0" applyNumberFormat="1" applyFont="1" applyBorder="1" applyAlignment="1">
      <alignment/>
    </xf>
    <xf numFmtId="0" fontId="18" fillId="33" borderId="19" xfId="0" applyFont="1" applyFill="1" applyBorder="1" applyAlignment="1">
      <alignment horizontal="left" vertical="top" wrapText="1"/>
    </xf>
    <xf numFmtId="211" fontId="14" fillId="0" borderId="17" xfId="0" applyNumberFormat="1" applyFont="1" applyBorder="1" applyAlignment="1">
      <alignment horizontal="center"/>
    </xf>
    <xf numFmtId="49" fontId="15" fillId="0" borderId="24" xfId="0" applyNumberFormat="1" applyFont="1" applyFill="1" applyBorder="1" applyAlignment="1">
      <alignment horizontal="center" vertical="top" wrapText="1"/>
    </xf>
    <xf numFmtId="211" fontId="14" fillId="0" borderId="25" xfId="0" applyNumberFormat="1" applyFont="1" applyBorder="1" applyAlignment="1">
      <alignment horizontal="center"/>
    </xf>
    <xf numFmtId="211" fontId="17" fillId="0" borderId="26" xfId="0" applyNumberFormat="1" applyFont="1" applyBorder="1" applyAlignment="1">
      <alignment/>
    </xf>
    <xf numFmtId="49" fontId="18" fillId="0" borderId="23" xfId="0" applyNumberFormat="1" applyFont="1" applyFill="1" applyBorder="1" applyAlignment="1">
      <alignment wrapText="1"/>
    </xf>
    <xf numFmtId="0" fontId="14" fillId="0" borderId="15" xfId="0" applyFont="1" applyBorder="1" applyAlignment="1">
      <alignment horizontal="center" vertical="center"/>
    </xf>
    <xf numFmtId="2" fontId="17" fillId="0" borderId="26" xfId="0" applyNumberFormat="1" applyFont="1" applyBorder="1" applyAlignment="1">
      <alignment/>
    </xf>
    <xf numFmtId="0" fontId="14" fillId="0" borderId="25" xfId="0" applyFont="1" applyBorder="1" applyAlignment="1">
      <alignment horizontal="center"/>
    </xf>
    <xf numFmtId="2" fontId="17" fillId="0" borderId="42" xfId="0" applyNumberFormat="1" applyFont="1" applyBorder="1" applyAlignment="1">
      <alignment/>
    </xf>
    <xf numFmtId="0" fontId="17" fillId="0" borderId="45" xfId="0" applyFont="1" applyBorder="1" applyAlignment="1">
      <alignment/>
    </xf>
    <xf numFmtId="2" fontId="17" fillId="0" borderId="46" xfId="0" applyNumberFormat="1" applyFont="1" applyBorder="1" applyAlignment="1">
      <alignment/>
    </xf>
    <xf numFmtId="49" fontId="15" fillId="0" borderId="20" xfId="0" applyNumberFormat="1" applyFont="1" applyFill="1" applyBorder="1" applyAlignment="1">
      <alignment horizontal="center" vertical="top" wrapText="1"/>
    </xf>
    <xf numFmtId="0" fontId="14" fillId="0" borderId="21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28" xfId="0" applyFont="1" applyBorder="1" applyAlignment="1">
      <alignment horizontal="left" vertical="top" wrapText="1"/>
    </xf>
    <xf numFmtId="49" fontId="15" fillId="0" borderId="29" xfId="0" applyNumberFormat="1" applyFont="1" applyFill="1" applyBorder="1" applyAlignment="1">
      <alignment horizontal="center" vertical="top" wrapText="1"/>
    </xf>
    <xf numFmtId="0" fontId="14" fillId="0" borderId="30" xfId="0" applyFont="1" applyBorder="1" applyAlignment="1">
      <alignment horizontal="center"/>
    </xf>
    <xf numFmtId="0" fontId="17" fillId="0" borderId="31" xfId="0" applyFont="1" applyBorder="1" applyAlignment="1">
      <alignment/>
    </xf>
    <xf numFmtId="49" fontId="17" fillId="0" borderId="22" xfId="0" applyNumberFormat="1" applyFont="1" applyFill="1" applyBorder="1" applyAlignment="1">
      <alignment horizontal="center" wrapText="1"/>
    </xf>
    <xf numFmtId="49" fontId="8" fillId="0" borderId="23" xfId="0" applyNumberFormat="1" applyFont="1" applyFill="1" applyBorder="1" applyAlignment="1">
      <alignment wrapText="1"/>
    </xf>
    <xf numFmtId="49" fontId="17" fillId="33" borderId="24" xfId="0" applyNumberFormat="1" applyFont="1" applyFill="1" applyBorder="1" applyAlignment="1">
      <alignment horizontal="center" wrapText="1"/>
    </xf>
    <xf numFmtId="214" fontId="14" fillId="0" borderId="23" xfId="0" applyNumberFormat="1" applyFont="1" applyBorder="1" applyAlignment="1">
      <alignment/>
    </xf>
    <xf numFmtId="214" fontId="14" fillId="0" borderId="25" xfId="0" applyNumberFormat="1" applyFont="1" applyBorder="1" applyAlignment="1">
      <alignment/>
    </xf>
    <xf numFmtId="214" fontId="14" fillId="0" borderId="26" xfId="0" applyNumberFormat="1" applyFont="1" applyBorder="1" applyAlignment="1">
      <alignment/>
    </xf>
    <xf numFmtId="0" fontId="17" fillId="0" borderId="0" xfId="0" applyFont="1" applyAlignment="1">
      <alignment/>
    </xf>
    <xf numFmtId="49" fontId="17" fillId="0" borderId="23" xfId="0" applyNumberFormat="1" applyFont="1" applyFill="1" applyBorder="1" applyAlignment="1">
      <alignment wrapText="1"/>
    </xf>
    <xf numFmtId="211" fontId="17" fillId="0" borderId="23" xfId="0" applyNumberFormat="1" applyFont="1" applyBorder="1" applyAlignment="1">
      <alignment/>
    </xf>
    <xf numFmtId="211" fontId="14" fillId="0" borderId="25" xfId="0" applyNumberFormat="1" applyFont="1" applyBorder="1" applyAlignment="1">
      <alignment/>
    </xf>
    <xf numFmtId="211" fontId="17" fillId="0" borderId="26" xfId="0" applyNumberFormat="1" applyFont="1" applyBorder="1" applyAlignment="1">
      <alignment/>
    </xf>
    <xf numFmtId="49" fontId="17" fillId="0" borderId="22" xfId="0" applyNumberFormat="1" applyFont="1" applyFill="1" applyBorder="1" applyAlignment="1">
      <alignment horizontal="center" vertical="top" wrapText="1"/>
    </xf>
    <xf numFmtId="49" fontId="7" fillId="0" borderId="23" xfId="0" applyNumberFormat="1" applyFont="1" applyFill="1" applyBorder="1" applyAlignment="1">
      <alignment wrapText="1"/>
    </xf>
    <xf numFmtId="49" fontId="17" fillId="33" borderId="24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wrapText="1"/>
    </xf>
    <xf numFmtId="49" fontId="30" fillId="0" borderId="24" xfId="0" applyNumberFormat="1" applyFont="1" applyFill="1" applyBorder="1" applyAlignment="1">
      <alignment horizontal="center" vertical="top" wrapText="1"/>
    </xf>
    <xf numFmtId="211" fontId="16" fillId="0" borderId="23" xfId="0" applyNumberFormat="1" applyFont="1" applyBorder="1" applyAlignment="1">
      <alignment/>
    </xf>
    <xf numFmtId="211" fontId="16" fillId="0" borderId="26" xfId="0" applyNumberFormat="1" applyFont="1" applyBorder="1" applyAlignment="1">
      <alignment/>
    </xf>
    <xf numFmtId="0" fontId="16" fillId="0" borderId="0" xfId="0" applyFont="1" applyAlignment="1">
      <alignment/>
    </xf>
    <xf numFmtId="49" fontId="17" fillId="0" borderId="2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30" fillId="0" borderId="24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/>
    </xf>
    <xf numFmtId="0" fontId="17" fillId="0" borderId="23" xfId="0" applyFont="1" applyFill="1" applyBorder="1" applyAlignment="1">
      <alignment wrapText="1"/>
    </xf>
    <xf numFmtId="49" fontId="30" fillId="0" borderId="24" xfId="0" applyNumberFormat="1" applyFont="1" applyFill="1" applyBorder="1" applyAlignment="1">
      <alignment horizontal="center" wrapText="1"/>
    </xf>
    <xf numFmtId="49" fontId="17" fillId="0" borderId="27" xfId="0" applyNumberFormat="1" applyFont="1" applyBorder="1" applyAlignment="1">
      <alignment horizontal="center" vertical="center"/>
    </xf>
    <xf numFmtId="49" fontId="16" fillId="0" borderId="28" xfId="0" applyNumberFormat="1" applyFont="1" applyFill="1" applyBorder="1" applyAlignment="1">
      <alignment wrapText="1"/>
    </xf>
    <xf numFmtId="49" fontId="30" fillId="0" borderId="29" xfId="0" applyNumberFormat="1" applyFont="1" applyFill="1" applyBorder="1" applyAlignment="1">
      <alignment horizontal="center" vertical="center" wrapText="1"/>
    </xf>
    <xf numFmtId="211" fontId="14" fillId="0" borderId="30" xfId="0" applyNumberFormat="1" applyFont="1" applyBorder="1" applyAlignment="1">
      <alignment/>
    </xf>
    <xf numFmtId="211" fontId="17" fillId="0" borderId="31" xfId="0" applyNumberFormat="1" applyFont="1" applyBorder="1" applyAlignment="1">
      <alignment/>
    </xf>
    <xf numFmtId="0" fontId="20" fillId="33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vertical="top" wrapText="1"/>
    </xf>
    <xf numFmtId="49" fontId="18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33" borderId="0" xfId="0" applyFont="1" applyFill="1" applyBorder="1" applyAlignment="1">
      <alignment wrapText="1"/>
    </xf>
    <xf numFmtId="49" fontId="18" fillId="33" borderId="0" xfId="0" applyNumberFormat="1" applyFont="1" applyFill="1" applyBorder="1" applyAlignment="1">
      <alignment horizontal="center"/>
    </xf>
    <xf numFmtId="211" fontId="17" fillId="0" borderId="0" xfId="0" applyNumberFormat="1" applyFont="1" applyBorder="1" applyAlignment="1">
      <alignment/>
    </xf>
    <xf numFmtId="0" fontId="14" fillId="33" borderId="0" xfId="0" applyFont="1" applyFill="1" applyBorder="1" applyAlignment="1">
      <alignment vertical="center" wrapText="1"/>
    </xf>
    <xf numFmtId="2" fontId="17" fillId="0" borderId="0" xfId="0" applyNumberFormat="1" applyFont="1" applyBorder="1" applyAlignment="1">
      <alignment/>
    </xf>
    <xf numFmtId="0" fontId="16" fillId="33" borderId="0" xfId="0" applyFont="1" applyFill="1" applyBorder="1" applyAlignment="1">
      <alignment wrapText="1"/>
    </xf>
    <xf numFmtId="49" fontId="6" fillId="33" borderId="0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 wrapText="1"/>
    </xf>
    <xf numFmtId="0" fontId="14" fillId="33" borderId="0" xfId="0" applyFont="1" applyFill="1" applyBorder="1" applyAlignment="1">
      <alignment vertical="top" wrapText="1"/>
    </xf>
    <xf numFmtId="0" fontId="17" fillId="33" borderId="0" xfId="0" applyFont="1" applyFill="1" applyBorder="1" applyAlignment="1">
      <alignment horizontal="left" vertical="top" wrapText="1"/>
    </xf>
    <xf numFmtId="0" fontId="17" fillId="33" borderId="0" xfId="0" applyFont="1" applyFill="1" applyBorder="1" applyAlignment="1">
      <alignment vertical="top" wrapText="1"/>
    </xf>
    <xf numFmtId="49" fontId="18" fillId="33" borderId="0" xfId="0" applyNumberFormat="1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vertical="center" wrapText="1"/>
    </xf>
    <xf numFmtId="0" fontId="16" fillId="33" borderId="0" xfId="0" applyFont="1" applyFill="1" applyBorder="1" applyAlignment="1">
      <alignment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wrapText="1"/>
    </xf>
    <xf numFmtId="49" fontId="18" fillId="33" borderId="0" xfId="0" applyNumberFormat="1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 wrapText="1"/>
    </xf>
    <xf numFmtId="0" fontId="14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17" fillId="0" borderId="10" xfId="0" applyFont="1" applyFill="1" applyBorder="1" applyAlignment="1">
      <alignment horizontal="centerContinuous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3" fillId="34" borderId="48" xfId="0" applyFont="1" applyFill="1" applyBorder="1" applyAlignment="1" quotePrefix="1">
      <alignment horizontal="center" vertical="center"/>
    </xf>
    <xf numFmtId="49" fontId="8" fillId="34" borderId="49" xfId="0" applyNumberFormat="1" applyFont="1" applyFill="1" applyBorder="1" applyAlignment="1">
      <alignment horizontal="center" vertical="center" wrapText="1"/>
    </xf>
    <xf numFmtId="0" fontId="17" fillId="34" borderId="5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49" fontId="17" fillId="34" borderId="50" xfId="0" applyNumberFormat="1" applyFont="1" applyFill="1" applyBorder="1" applyAlignment="1">
      <alignment horizontal="center" vertical="center"/>
    </xf>
    <xf numFmtId="49" fontId="17" fillId="34" borderId="49" xfId="0" applyNumberFormat="1" applyFont="1" applyFill="1" applyBorder="1" applyAlignment="1">
      <alignment horizontal="center" vertical="center"/>
    </xf>
    <xf numFmtId="0" fontId="14" fillId="0" borderId="48" xfId="0" applyFont="1" applyFill="1" applyBorder="1" applyAlignment="1" quotePrefix="1">
      <alignment horizontal="center" vertical="center"/>
    </xf>
    <xf numFmtId="0" fontId="14" fillId="0" borderId="51" xfId="0" applyFont="1" applyFill="1" applyBorder="1" applyAlignment="1">
      <alignment vertical="center" wrapText="1"/>
    </xf>
    <xf numFmtId="0" fontId="14" fillId="0" borderId="48" xfId="0" applyFont="1" applyFill="1" applyBorder="1" applyAlignment="1">
      <alignment horizontal="center" vertical="center"/>
    </xf>
    <xf numFmtId="2" fontId="14" fillId="0" borderId="48" xfId="0" applyNumberFormat="1" applyFont="1" applyFill="1" applyBorder="1" applyAlignment="1">
      <alignment horizontal="right" vertical="center" wrapText="1"/>
    </xf>
    <xf numFmtId="49" fontId="17" fillId="0" borderId="50" xfId="0" applyNumberFormat="1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vertical="center" wrapText="1"/>
    </xf>
    <xf numFmtId="0" fontId="17" fillId="0" borderId="50" xfId="0" applyFont="1" applyFill="1" applyBorder="1" applyAlignment="1">
      <alignment vertical="center"/>
    </xf>
    <xf numFmtId="2" fontId="14" fillId="0" borderId="5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17" fillId="0" borderId="52" xfId="0" applyFont="1" applyFill="1" applyBorder="1" applyAlignment="1">
      <alignment vertical="center"/>
    </xf>
    <xf numFmtId="2" fontId="14" fillId="0" borderId="52" xfId="0" applyNumberFormat="1" applyFont="1" applyFill="1" applyBorder="1" applyAlignment="1">
      <alignment horizontal="right" vertical="center" wrapText="1"/>
    </xf>
    <xf numFmtId="0" fontId="14" fillId="0" borderId="48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49" fontId="17" fillId="0" borderId="10" xfId="0" applyNumberFormat="1" applyFont="1" applyFill="1" applyBorder="1" applyAlignment="1" quotePrefix="1">
      <alignment horizontal="center" vertical="center"/>
    </xf>
    <xf numFmtId="0" fontId="17" fillId="0" borderId="10" xfId="0" applyNumberFormat="1" applyFont="1" applyFill="1" applyBorder="1" applyAlignment="1">
      <alignment horizontal="left" vertical="center" wrapText="1" indent="1"/>
    </xf>
    <xf numFmtId="2" fontId="17" fillId="0" borderId="10" xfId="0" applyNumberFormat="1" applyFont="1" applyFill="1" applyBorder="1" applyAlignment="1">
      <alignment horizontal="right" vertical="center"/>
    </xf>
    <xf numFmtId="2" fontId="17" fillId="0" borderId="50" xfId="0" applyNumberFormat="1" applyFont="1" applyFill="1" applyBorder="1" applyAlignment="1">
      <alignment horizontal="right" vertical="center" wrapText="1"/>
    </xf>
    <xf numFmtId="0" fontId="17" fillId="0" borderId="50" xfId="0" applyFont="1" applyFill="1" applyBorder="1" applyAlignment="1">
      <alignment horizontal="right" vertical="center" wrapText="1"/>
    </xf>
    <xf numFmtId="49" fontId="17" fillId="0" borderId="48" xfId="0" applyNumberFormat="1" applyFont="1" applyFill="1" applyBorder="1" applyAlignment="1" quotePrefix="1">
      <alignment horizontal="center" vertical="center"/>
    </xf>
    <xf numFmtId="0" fontId="17" fillId="0" borderId="48" xfId="0" applyNumberFormat="1" applyFont="1" applyFill="1" applyBorder="1" applyAlignment="1">
      <alignment horizontal="left" vertical="center" wrapText="1" indent="1"/>
    </xf>
    <xf numFmtId="2" fontId="14" fillId="0" borderId="48" xfId="0" applyNumberFormat="1" applyFont="1" applyFill="1" applyBorder="1" applyAlignment="1">
      <alignment horizontal="right" vertical="center"/>
    </xf>
    <xf numFmtId="0" fontId="17" fillId="0" borderId="48" xfId="0" applyFont="1" applyFill="1" applyBorder="1" applyAlignment="1">
      <alignment horizontal="center" vertical="center"/>
    </xf>
    <xf numFmtId="49" fontId="17" fillId="0" borderId="50" xfId="0" applyNumberFormat="1" applyFont="1" applyFill="1" applyBorder="1" applyAlignment="1" quotePrefix="1">
      <alignment horizontal="center" vertical="center"/>
    </xf>
    <xf numFmtId="0" fontId="17" fillId="0" borderId="50" xfId="0" applyNumberFormat="1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vertical="center"/>
    </xf>
    <xf numFmtId="2" fontId="14" fillId="0" borderId="50" xfId="0" applyNumberFormat="1" applyFont="1" applyFill="1" applyBorder="1" applyAlignment="1">
      <alignment horizontal="right" vertical="center"/>
    </xf>
    <xf numFmtId="0" fontId="17" fillId="0" borderId="50" xfId="0" applyFont="1" applyFill="1" applyBorder="1" applyAlignment="1">
      <alignment horizontal="center" vertical="center"/>
    </xf>
    <xf numFmtId="49" fontId="17" fillId="0" borderId="52" xfId="0" applyNumberFormat="1" applyFont="1" applyFill="1" applyBorder="1" applyAlignment="1" quotePrefix="1">
      <alignment horizontal="center" vertical="center"/>
    </xf>
    <xf numFmtId="0" fontId="17" fillId="0" borderId="52" xfId="0" applyNumberFormat="1" applyFont="1" applyFill="1" applyBorder="1" applyAlignment="1">
      <alignment horizontal="left" vertical="center" wrapText="1" indent="1"/>
    </xf>
    <xf numFmtId="0" fontId="14" fillId="0" borderId="52" xfId="0" applyFont="1" applyFill="1" applyBorder="1" applyAlignment="1">
      <alignment vertical="center"/>
    </xf>
    <xf numFmtId="2" fontId="14" fillId="0" borderId="52" xfId="0" applyNumberFormat="1" applyFont="1" applyFill="1" applyBorder="1" applyAlignment="1">
      <alignment horizontal="right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left" vertical="center" wrapText="1" indent="2"/>
    </xf>
    <xf numFmtId="2" fontId="17" fillId="0" borderId="48" xfId="0" applyNumberFormat="1" applyFont="1" applyFill="1" applyBorder="1" applyAlignment="1">
      <alignment horizontal="right" vertical="center"/>
    </xf>
    <xf numFmtId="0" fontId="17" fillId="0" borderId="52" xfId="0" applyFont="1" applyFill="1" applyBorder="1" applyAlignment="1">
      <alignment horizontal="left" vertical="center" wrapText="1" indent="2"/>
    </xf>
    <xf numFmtId="2" fontId="17" fillId="0" borderId="52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 wrapText="1" indent="3"/>
    </xf>
    <xf numFmtId="0" fontId="17" fillId="0" borderId="10" xfId="0" applyFont="1" applyFill="1" applyBorder="1" applyAlignment="1">
      <alignment horizontal="left" vertical="center" wrapText="1" indent="2"/>
    </xf>
    <xf numFmtId="49" fontId="17" fillId="0" borderId="48" xfId="0" applyNumberFormat="1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vertical="center" wrapText="1"/>
    </xf>
    <xf numFmtId="0" fontId="14" fillId="0" borderId="50" xfId="0" applyFont="1" applyFill="1" applyBorder="1" applyAlignment="1">
      <alignment horizontal="center" vertical="center"/>
    </xf>
    <xf numFmtId="2" fontId="17" fillId="0" borderId="50" xfId="0" applyNumberFormat="1" applyFont="1" applyFill="1" applyBorder="1" applyAlignment="1">
      <alignment horizontal="right" vertical="center"/>
    </xf>
    <xf numFmtId="2" fontId="17" fillId="0" borderId="52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Continuous" vertical="center"/>
    </xf>
    <xf numFmtId="2" fontId="17" fillId="0" borderId="48" xfId="0" applyNumberFormat="1" applyFont="1" applyFill="1" applyBorder="1" applyAlignment="1">
      <alignment horizontal="center" vertical="center"/>
    </xf>
    <xf numFmtId="2" fontId="14" fillId="0" borderId="48" xfId="0" applyNumberFormat="1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vertical="center" wrapText="1"/>
    </xf>
    <xf numFmtId="0" fontId="17" fillId="0" borderId="5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49" fontId="14" fillId="0" borderId="48" xfId="0" applyNumberFormat="1" applyFont="1" applyFill="1" applyBorder="1" applyAlignment="1" quotePrefix="1">
      <alignment horizontal="center" vertical="center"/>
    </xf>
    <xf numFmtId="1" fontId="14" fillId="0" borderId="48" xfId="0" applyNumberFormat="1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vertical="center"/>
    </xf>
    <xf numFmtId="49" fontId="14" fillId="0" borderId="52" xfId="0" applyNumberFormat="1" applyFont="1" applyFill="1" applyBorder="1" applyAlignment="1" quotePrefix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211" fontId="14" fillId="0" borderId="48" xfId="0" applyNumberFormat="1" applyFont="1" applyFill="1" applyBorder="1" applyAlignment="1">
      <alignment vertical="center"/>
    </xf>
    <xf numFmtId="211" fontId="14" fillId="0" borderId="48" xfId="0" applyNumberFormat="1" applyFont="1" applyFill="1" applyBorder="1" applyAlignment="1">
      <alignment horizontal="center" vertical="center"/>
    </xf>
    <xf numFmtId="211" fontId="17" fillId="0" borderId="10" xfId="0" applyNumberFormat="1" applyFont="1" applyFill="1" applyBorder="1" applyAlignment="1">
      <alignment vertical="center"/>
    </xf>
    <xf numFmtId="211" fontId="17" fillId="0" borderId="10" xfId="0" applyNumberFormat="1" applyFont="1" applyFill="1" applyBorder="1" applyAlignment="1">
      <alignment horizontal="center" vertical="center"/>
    </xf>
    <xf numFmtId="1" fontId="17" fillId="0" borderId="48" xfId="0" applyNumberFormat="1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vertical="center"/>
    </xf>
    <xf numFmtId="0" fontId="17" fillId="0" borderId="52" xfId="0" applyNumberFormat="1" applyFont="1" applyFill="1" applyBorder="1" applyAlignment="1">
      <alignment horizontal="left" vertical="center" wrapText="1" indent="2"/>
    </xf>
    <xf numFmtId="1" fontId="17" fillId="0" borderId="52" xfId="0" applyNumberFormat="1" applyFont="1" applyFill="1" applyBorder="1" applyAlignment="1">
      <alignment horizontal="center" vertical="center" wrapText="1"/>
    </xf>
    <xf numFmtId="2" fontId="17" fillId="0" borderId="48" xfId="0" applyNumberFormat="1" applyFont="1" applyFill="1" applyBorder="1" applyAlignment="1">
      <alignment horizontal="right" vertical="center" wrapText="1"/>
    </xf>
    <xf numFmtId="2" fontId="17" fillId="0" borderId="10" xfId="0" applyNumberFormat="1" applyFont="1" applyFill="1" applyBorder="1" applyAlignment="1">
      <alignment horizontal="center" vertical="center"/>
    </xf>
    <xf numFmtId="211" fontId="14" fillId="0" borderId="10" xfId="0" applyNumberFormat="1" applyFont="1" applyFill="1" applyBorder="1" applyAlignment="1">
      <alignment horizontal="center" vertical="center"/>
    </xf>
    <xf numFmtId="2" fontId="17" fillId="0" borderId="48" xfId="0" applyNumberFormat="1" applyFont="1" applyFill="1" applyBorder="1" applyAlignment="1">
      <alignment vertical="center"/>
    </xf>
    <xf numFmtId="2" fontId="17" fillId="0" borderId="50" xfId="0" applyNumberFormat="1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vertical="center"/>
    </xf>
    <xf numFmtId="211" fontId="17" fillId="0" borderId="10" xfId="0" applyNumberFormat="1" applyFont="1" applyFill="1" applyBorder="1" applyAlignment="1">
      <alignment horizontal="right" vertical="center"/>
    </xf>
    <xf numFmtId="211" fontId="17" fillId="0" borderId="10" xfId="6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horizontal="right" vertical="center"/>
    </xf>
    <xf numFmtId="49" fontId="17" fillId="0" borderId="52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211" fontId="14" fillId="0" borderId="48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7" fillId="0" borderId="43" xfId="0" applyFont="1" applyFill="1" applyBorder="1" applyAlignment="1">
      <alignment horizontal="center" wrapText="1"/>
    </xf>
    <xf numFmtId="0" fontId="17" fillId="0" borderId="43" xfId="0" applyFont="1" applyFill="1" applyBorder="1" applyAlignment="1">
      <alignment horizontal="center" vertical="top" wrapText="1"/>
    </xf>
    <xf numFmtId="0" fontId="17" fillId="0" borderId="53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vertical="top" wrapText="1"/>
    </xf>
    <xf numFmtId="211" fontId="17" fillId="0" borderId="53" xfId="0" applyNumberFormat="1" applyFont="1" applyFill="1" applyBorder="1" applyAlignment="1">
      <alignment horizontal="center" vertical="center"/>
    </xf>
    <xf numFmtId="211" fontId="17" fillId="0" borderId="53" xfId="0" applyNumberFormat="1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204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204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center"/>
    </xf>
    <xf numFmtId="0" fontId="18" fillId="0" borderId="4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49" fontId="4" fillId="0" borderId="5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21" fillId="34" borderId="54" xfId="0" applyFont="1" applyFill="1" applyBorder="1" applyAlignment="1">
      <alignment horizontal="center" vertical="center" wrapText="1"/>
    </xf>
    <xf numFmtId="49" fontId="12" fillId="34" borderId="55" xfId="0" applyNumberFormat="1" applyFont="1" applyFill="1" applyBorder="1" applyAlignment="1">
      <alignment horizontal="center" vertical="center" wrapText="1"/>
    </xf>
    <xf numFmtId="0" fontId="12" fillId="34" borderId="55" xfId="0" applyNumberFormat="1" applyFont="1" applyFill="1" applyBorder="1" applyAlignment="1">
      <alignment horizontal="center" vertical="center" wrapText="1"/>
    </xf>
    <xf numFmtId="0" fontId="6" fillId="34" borderId="56" xfId="0" applyNumberFormat="1" applyFont="1" applyFill="1" applyBorder="1" applyAlignment="1">
      <alignment horizontal="center" vertical="center" wrapText="1"/>
    </xf>
    <xf numFmtId="0" fontId="8" fillId="34" borderId="14" xfId="0" applyNumberFormat="1" applyFont="1" applyFill="1" applyBorder="1" applyAlignment="1">
      <alignment horizontal="center" vertical="center" wrapText="1" readingOrder="1"/>
    </xf>
    <xf numFmtId="205" fontId="13" fillId="34" borderId="12" xfId="0" applyNumberFormat="1" applyFont="1" applyFill="1" applyBorder="1" applyAlignment="1">
      <alignment horizontal="center" vertical="center" wrapText="1"/>
    </xf>
    <xf numFmtId="211" fontId="8" fillId="34" borderId="15" xfId="0" applyNumberFormat="1" applyFont="1" applyFill="1" applyBorder="1" applyAlignment="1">
      <alignment vertical="center" wrapText="1"/>
    </xf>
    <xf numFmtId="214" fontId="19" fillId="0" borderId="0" xfId="0" applyNumberFormat="1" applyFont="1" applyFill="1" applyBorder="1" applyAlignment="1">
      <alignment horizontal="center" vertical="center" wrapText="1"/>
    </xf>
    <xf numFmtId="211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 wrapText="1" readingOrder="1"/>
    </xf>
    <xf numFmtId="205" fontId="7" fillId="0" borderId="20" xfId="0" applyNumberFormat="1" applyFont="1" applyFill="1" applyBorder="1" applyAlignment="1">
      <alignment horizontal="center" vertical="center" wrapText="1"/>
    </xf>
    <xf numFmtId="211" fontId="19" fillId="0" borderId="19" xfId="0" applyNumberFormat="1" applyFont="1" applyFill="1" applyBorder="1" applyAlignment="1">
      <alignment vertical="center"/>
    </xf>
    <xf numFmtId="211" fontId="19" fillId="0" borderId="21" xfId="0" applyNumberFormat="1" applyFont="1" applyFill="1" applyBorder="1" applyAlignment="1">
      <alignment vertical="center"/>
    </xf>
    <xf numFmtId="21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vertical="center"/>
    </xf>
    <xf numFmtId="0" fontId="18" fillId="0" borderId="23" xfId="0" applyNumberFormat="1" applyFont="1" applyFill="1" applyBorder="1" applyAlignment="1">
      <alignment horizontal="left" vertical="top" wrapText="1" readingOrder="1"/>
    </xf>
    <xf numFmtId="205" fontId="7" fillId="0" borderId="20" xfId="0" applyNumberFormat="1" applyFont="1" applyFill="1" applyBorder="1" applyAlignment="1">
      <alignment vertical="top" wrapText="1"/>
    </xf>
    <xf numFmtId="211" fontId="19" fillId="0" borderId="19" xfId="0" applyNumberFormat="1" applyFont="1" applyFill="1" applyBorder="1" applyAlignment="1">
      <alignment/>
    </xf>
    <xf numFmtId="211" fontId="19" fillId="0" borderId="21" xfId="0" applyNumberFormat="1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20" fillId="0" borderId="59" xfId="0" applyFont="1" applyFill="1" applyBorder="1" applyAlignment="1">
      <alignment vertical="center"/>
    </xf>
    <xf numFmtId="49" fontId="4" fillId="0" borderId="60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left" vertical="top" wrapText="1" readingOrder="1"/>
    </xf>
    <xf numFmtId="0" fontId="13" fillId="0" borderId="24" xfId="0" applyNumberFormat="1" applyFont="1" applyFill="1" applyBorder="1" applyAlignment="1">
      <alignment horizontal="left" vertical="top" wrapText="1" readingOrder="1"/>
    </xf>
    <xf numFmtId="211" fontId="9" fillId="0" borderId="23" xfId="0" applyNumberFormat="1" applyFont="1" applyFill="1" applyBorder="1" applyAlignment="1">
      <alignment/>
    </xf>
    <xf numFmtId="211" fontId="9" fillId="0" borderId="25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49" fontId="20" fillId="0" borderId="21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60" xfId="0" applyNumberFormat="1" applyFont="1" applyFill="1" applyBorder="1" applyAlignment="1">
      <alignment horizontal="center" vertical="center"/>
    </xf>
    <xf numFmtId="205" fontId="32" fillId="0" borderId="24" xfId="0" applyNumberFormat="1" applyFont="1" applyFill="1" applyBorder="1" applyAlignment="1">
      <alignment vertical="top" wrapText="1"/>
    </xf>
    <xf numFmtId="211" fontId="19" fillId="0" borderId="23" xfId="0" applyNumberFormat="1" applyFont="1" applyFill="1" applyBorder="1" applyAlignment="1">
      <alignment/>
    </xf>
    <xf numFmtId="211" fontId="19" fillId="0" borderId="25" xfId="0" applyNumberFormat="1" applyFont="1" applyFill="1" applyBorder="1" applyAlignment="1">
      <alignment/>
    </xf>
    <xf numFmtId="211" fontId="19" fillId="0" borderId="26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3" fillId="0" borderId="24" xfId="0" applyNumberFormat="1" applyFont="1" applyFill="1" applyBorder="1" applyAlignment="1">
      <alignment horizontal="justify" vertical="top" wrapText="1" readingOrder="1"/>
    </xf>
    <xf numFmtId="0" fontId="18" fillId="0" borderId="23" xfId="0" applyNumberFormat="1" applyFont="1" applyFill="1" applyBorder="1" applyAlignment="1">
      <alignment vertical="center" wrapText="1" readingOrder="1"/>
    </xf>
    <xf numFmtId="205" fontId="13" fillId="0" borderId="24" xfId="0" applyNumberFormat="1" applyFont="1" applyFill="1" applyBorder="1" applyAlignment="1">
      <alignment vertical="top" wrapText="1"/>
    </xf>
    <xf numFmtId="0" fontId="32" fillId="0" borderId="24" xfId="0" applyFont="1" applyFill="1" applyBorder="1" applyAlignment="1">
      <alignment vertical="top" wrapText="1"/>
    </xf>
    <xf numFmtId="213" fontId="19" fillId="0" borderId="23" xfId="0" applyNumberFormat="1" applyFont="1" applyFill="1" applyBorder="1" applyAlignment="1">
      <alignment/>
    </xf>
    <xf numFmtId="213" fontId="19" fillId="0" borderId="25" xfId="60" applyNumberFormat="1" applyFont="1" applyFill="1" applyBorder="1" applyAlignment="1">
      <alignment/>
    </xf>
    <xf numFmtId="0" fontId="18" fillId="0" borderId="19" xfId="0" applyNumberFormat="1" applyFont="1" applyFill="1" applyBorder="1" applyAlignment="1">
      <alignment horizontal="left" vertical="top" wrapText="1" readingOrder="1"/>
    </xf>
    <xf numFmtId="0" fontId="19" fillId="0" borderId="23" xfId="0" applyFont="1" applyFill="1" applyBorder="1" applyAlignment="1">
      <alignment horizontal="right"/>
    </xf>
    <xf numFmtId="0" fontId="19" fillId="0" borderId="25" xfId="0" applyFont="1" applyFill="1" applyBorder="1" applyAlignment="1">
      <alignment horizontal="right"/>
    </xf>
    <xf numFmtId="0" fontId="20" fillId="0" borderId="5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211" fontId="19" fillId="0" borderId="23" xfId="0" applyNumberFormat="1" applyFont="1" applyFill="1" applyBorder="1" applyAlignment="1">
      <alignment horizontal="right" vertical="center"/>
    </xf>
    <xf numFmtId="211" fontId="19" fillId="0" borderId="25" xfId="0" applyNumberFormat="1" applyFont="1" applyFill="1" applyBorder="1" applyAlignment="1">
      <alignment horizontal="right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3" fillId="0" borderId="24" xfId="0" applyFont="1" applyFill="1" applyBorder="1" applyAlignment="1">
      <alignment vertical="top" wrapText="1"/>
    </xf>
    <xf numFmtId="211" fontId="9" fillId="0" borderId="23" xfId="0" applyNumberFormat="1" applyFont="1" applyFill="1" applyBorder="1" applyAlignment="1">
      <alignment/>
    </xf>
    <xf numFmtId="211" fontId="9" fillId="0" borderId="25" xfId="0" applyNumberFormat="1" applyFont="1" applyFill="1" applyBorder="1" applyAlignment="1">
      <alignment/>
    </xf>
    <xf numFmtId="49" fontId="4" fillId="0" borderId="25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 readingOrder="1"/>
    </xf>
    <xf numFmtId="49" fontId="20" fillId="0" borderId="25" xfId="0" applyNumberFormat="1" applyFont="1" applyFill="1" applyBorder="1" applyAlignment="1">
      <alignment horizontal="center" vertical="center"/>
    </xf>
    <xf numFmtId="211" fontId="19" fillId="0" borderId="26" xfId="0" applyNumberFormat="1" applyFont="1" applyFill="1" applyBorder="1" applyAlignment="1">
      <alignment horizontal="right" vertical="center"/>
    </xf>
    <xf numFmtId="2" fontId="19" fillId="0" borderId="23" xfId="0" applyNumberFormat="1" applyFont="1" applyFill="1" applyBorder="1" applyAlignment="1">
      <alignment/>
    </xf>
    <xf numFmtId="211" fontId="9" fillId="0" borderId="26" xfId="0" applyNumberFormat="1" applyFont="1" applyFill="1" applyBorder="1" applyAlignment="1">
      <alignment/>
    </xf>
    <xf numFmtId="214" fontId="19" fillId="0" borderId="0" xfId="0" applyNumberFormat="1" applyFont="1" applyFill="1" applyBorder="1" applyAlignment="1">
      <alignment/>
    </xf>
    <xf numFmtId="204" fontId="32" fillId="0" borderId="24" xfId="0" applyNumberFormat="1" applyFont="1" applyFill="1" applyBorder="1" applyAlignment="1">
      <alignment vertical="top" wrapText="1"/>
    </xf>
    <xf numFmtId="0" fontId="19" fillId="0" borderId="19" xfId="0" applyFont="1" applyFill="1" applyBorder="1" applyAlignment="1">
      <alignment horizontal="right"/>
    </xf>
    <xf numFmtId="0" fontId="19" fillId="0" borderId="21" xfId="0" applyFont="1" applyFill="1" applyBorder="1" applyAlignment="1">
      <alignment horizontal="right"/>
    </xf>
    <xf numFmtId="211" fontId="19" fillId="0" borderId="23" xfId="0" applyNumberFormat="1" applyFont="1" applyFill="1" applyBorder="1" applyAlignment="1">
      <alignment horizontal="right"/>
    </xf>
    <xf numFmtId="211" fontId="19" fillId="0" borderId="25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211" fontId="19" fillId="0" borderId="26" xfId="0" applyNumberFormat="1" applyFont="1" applyFill="1" applyBorder="1" applyAlignment="1">
      <alignment horizontal="right"/>
    </xf>
    <xf numFmtId="0" fontId="19" fillId="0" borderId="17" xfId="0" applyFont="1" applyFill="1" applyBorder="1" applyAlignment="1">
      <alignment horizontal="right"/>
    </xf>
    <xf numFmtId="2" fontId="19" fillId="0" borderId="25" xfId="0" applyNumberFormat="1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34" fillId="0" borderId="24" xfId="0" applyNumberFormat="1" applyFont="1" applyFill="1" applyBorder="1" applyAlignment="1">
      <alignment horizontal="left" vertical="top" wrapText="1" readingOrder="1"/>
    </xf>
    <xf numFmtId="2" fontId="19" fillId="0" borderId="26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0" fontId="19" fillId="0" borderId="23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left" vertical="top" wrapText="1"/>
    </xf>
    <xf numFmtId="0" fontId="18" fillId="0" borderId="23" xfId="0" applyFont="1" applyFill="1" applyBorder="1" applyAlignment="1">
      <alignment horizontal="left" vertical="top" wrapText="1"/>
    </xf>
    <xf numFmtId="2" fontId="19" fillId="0" borderId="23" xfId="0" applyNumberFormat="1" applyFont="1" applyFill="1" applyBorder="1" applyAlignment="1">
      <alignment horizontal="right"/>
    </xf>
    <xf numFmtId="2" fontId="9" fillId="0" borderId="23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>
      <alignment horizontal="right" vertical="center"/>
    </xf>
    <xf numFmtId="214" fontId="19" fillId="0" borderId="23" xfId="0" applyNumberFormat="1" applyFont="1" applyFill="1" applyBorder="1" applyAlignment="1">
      <alignment/>
    </xf>
    <xf numFmtId="214" fontId="9" fillId="0" borderId="23" xfId="0" applyNumberFormat="1" applyFont="1" applyFill="1" applyBorder="1" applyAlignment="1">
      <alignment/>
    </xf>
    <xf numFmtId="214" fontId="9" fillId="0" borderId="25" xfId="0" applyNumberFormat="1" applyFont="1" applyFill="1" applyBorder="1" applyAlignment="1">
      <alignment/>
    </xf>
    <xf numFmtId="214" fontId="19" fillId="0" borderId="25" xfId="0" applyNumberFormat="1" applyFont="1" applyFill="1" applyBorder="1" applyAlignment="1">
      <alignment/>
    </xf>
    <xf numFmtId="0" fontId="20" fillId="0" borderId="61" xfId="0" applyFont="1" applyFill="1" applyBorder="1" applyAlignment="1">
      <alignment vertical="center"/>
    </xf>
    <xf numFmtId="49" fontId="20" fillId="0" borderId="48" xfId="0" applyNumberFormat="1" applyFont="1" applyFill="1" applyBorder="1" applyAlignment="1">
      <alignment horizontal="center" vertical="center"/>
    </xf>
    <xf numFmtId="49" fontId="20" fillId="0" borderId="51" xfId="0" applyNumberFormat="1" applyFont="1" applyFill="1" applyBorder="1" applyAlignment="1">
      <alignment horizontal="center" vertical="center"/>
    </xf>
    <xf numFmtId="0" fontId="18" fillId="0" borderId="37" xfId="0" applyNumberFormat="1" applyFont="1" applyFill="1" applyBorder="1" applyAlignment="1">
      <alignment horizontal="left" vertical="top" wrapText="1" readingOrder="1"/>
    </xf>
    <xf numFmtId="0" fontId="32" fillId="0" borderId="38" xfId="0" applyFont="1" applyFill="1" applyBorder="1" applyAlignment="1">
      <alignment vertical="top" wrapText="1"/>
    </xf>
    <xf numFmtId="0" fontId="19" fillId="0" borderId="37" xfId="0" applyFont="1" applyFill="1" applyBorder="1" applyAlignment="1">
      <alignment/>
    </xf>
    <xf numFmtId="0" fontId="19" fillId="0" borderId="39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0" fontId="20" fillId="0" borderId="6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right" vertical="center"/>
    </xf>
    <xf numFmtId="211" fontId="19" fillId="0" borderId="19" xfId="0" applyNumberFormat="1" applyFont="1" applyFill="1" applyBorder="1" applyAlignment="1">
      <alignment/>
    </xf>
    <xf numFmtId="211" fontId="19" fillId="0" borderId="21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top"/>
    </xf>
    <xf numFmtId="49" fontId="20" fillId="0" borderId="60" xfId="0" applyNumberFormat="1" applyFont="1" applyFill="1" applyBorder="1" applyAlignment="1">
      <alignment horizontal="center" vertical="top"/>
    </xf>
    <xf numFmtId="0" fontId="20" fillId="0" borderId="62" xfId="0" applyFont="1" applyFill="1" applyBorder="1" applyAlignment="1">
      <alignment vertical="center"/>
    </xf>
    <xf numFmtId="49" fontId="20" fillId="0" borderId="63" xfId="0" applyNumberFormat="1" applyFont="1" applyFill="1" applyBorder="1" applyAlignment="1">
      <alignment horizontal="center" vertical="top"/>
    </xf>
    <xf numFmtId="49" fontId="20" fillId="0" borderId="64" xfId="0" applyNumberFormat="1" applyFont="1" applyFill="1" applyBorder="1" applyAlignment="1">
      <alignment horizontal="center" vertical="top"/>
    </xf>
    <xf numFmtId="0" fontId="18" fillId="0" borderId="28" xfId="0" applyFont="1" applyFill="1" applyBorder="1" applyAlignment="1">
      <alignment horizontal="left" vertical="top" wrapText="1"/>
    </xf>
    <xf numFmtId="0" fontId="32" fillId="0" borderId="29" xfId="0" applyFont="1" applyFill="1" applyBorder="1" applyAlignment="1">
      <alignment vertical="top" wrapText="1"/>
    </xf>
    <xf numFmtId="211" fontId="19" fillId="0" borderId="28" xfId="0" applyNumberFormat="1" applyFont="1" applyFill="1" applyBorder="1" applyAlignment="1">
      <alignment/>
    </xf>
    <xf numFmtId="211" fontId="19" fillId="0" borderId="30" xfId="0" applyNumberFormat="1" applyFont="1" applyFill="1" applyBorder="1" applyAlignment="1">
      <alignment/>
    </xf>
    <xf numFmtId="0" fontId="19" fillId="0" borderId="30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 vertical="top"/>
    </xf>
    <xf numFmtId="205" fontId="20" fillId="0" borderId="0" xfId="0" applyNumberFormat="1" applyFont="1" applyFill="1" applyBorder="1" applyAlignment="1">
      <alignment horizontal="center" vertical="top"/>
    </xf>
    <xf numFmtId="204" fontId="20" fillId="0" borderId="0" xfId="0" applyNumberFormat="1" applyFont="1" applyFill="1" applyBorder="1" applyAlignment="1">
      <alignment horizontal="center" vertical="top"/>
    </xf>
    <xf numFmtId="211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20" fillId="0" borderId="32" xfId="0" applyFont="1" applyBorder="1" applyAlignment="1">
      <alignment/>
    </xf>
    <xf numFmtId="0" fontId="14" fillId="0" borderId="33" xfId="0" applyFont="1" applyBorder="1" applyAlignment="1">
      <alignment horizontal="center" wrapText="1"/>
    </xf>
    <xf numFmtId="214" fontId="14" fillId="0" borderId="32" xfId="0" applyNumberFormat="1" applyFont="1" applyBorder="1" applyAlignment="1">
      <alignment/>
    </xf>
    <xf numFmtId="214" fontId="14" fillId="0" borderId="33" xfId="0" applyNumberFormat="1" applyFont="1" applyBorder="1" applyAlignment="1">
      <alignment/>
    </xf>
    <xf numFmtId="214" fontId="14" fillId="0" borderId="14" xfId="0" applyNumberFormat="1" applyFont="1" applyBorder="1" applyAlignment="1">
      <alignment/>
    </xf>
    <xf numFmtId="2" fontId="17" fillId="0" borderId="0" xfId="0" applyNumberFormat="1" applyFont="1" applyAlignment="1">
      <alignment/>
    </xf>
    <xf numFmtId="0" fontId="8" fillId="0" borderId="0" xfId="0" applyFont="1" applyAlignment="1">
      <alignment/>
    </xf>
    <xf numFmtId="0" fontId="14" fillId="33" borderId="65" xfId="0" applyFont="1" applyFill="1" applyBorder="1" applyAlignment="1">
      <alignment horizontal="centerContinuous" vertical="center" wrapText="1"/>
    </xf>
    <xf numFmtId="0" fontId="14" fillId="33" borderId="11" xfId="0" applyFont="1" applyFill="1" applyBorder="1" applyAlignment="1">
      <alignment horizontal="centerContinuous" vertical="center" wrapText="1"/>
    </xf>
    <xf numFmtId="0" fontId="14" fillId="33" borderId="12" xfId="0" applyFont="1" applyFill="1" applyBorder="1" applyAlignment="1">
      <alignment horizontal="centerContinuous" vertical="center" wrapText="1"/>
    </xf>
    <xf numFmtId="0" fontId="14" fillId="0" borderId="5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33" borderId="32" xfId="0" applyFont="1" applyFill="1" applyBorder="1" applyAlignment="1">
      <alignment horizontal="centerContinuous" vertical="center" wrapText="1"/>
    </xf>
    <xf numFmtId="0" fontId="20" fillId="0" borderId="47" xfId="0" applyFont="1" applyBorder="1" applyAlignment="1">
      <alignment/>
    </xf>
    <xf numFmtId="0" fontId="5" fillId="0" borderId="42" xfId="0" applyFont="1" applyBorder="1" applyAlignment="1">
      <alignment horizontal="center" wrapText="1"/>
    </xf>
    <xf numFmtId="0" fontId="14" fillId="0" borderId="44" xfId="0" applyFont="1" applyBorder="1" applyAlignment="1">
      <alignment/>
    </xf>
    <xf numFmtId="0" fontId="20" fillId="0" borderId="18" xfId="0" applyFont="1" applyBorder="1" applyAlignment="1">
      <alignment/>
    </xf>
    <xf numFmtId="0" fontId="18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/>
    </xf>
    <xf numFmtId="214" fontId="14" fillId="0" borderId="19" xfId="0" applyNumberFormat="1" applyFont="1" applyBorder="1" applyAlignment="1">
      <alignment/>
    </xf>
    <xf numFmtId="214" fontId="14" fillId="0" borderId="21" xfId="0" applyNumberFormat="1" applyFont="1" applyBorder="1" applyAlignment="1">
      <alignment/>
    </xf>
    <xf numFmtId="214" fontId="14" fillId="0" borderId="17" xfId="0" applyNumberFormat="1" applyFont="1" applyBorder="1" applyAlignment="1">
      <alignment/>
    </xf>
    <xf numFmtId="0" fontId="20" fillId="0" borderId="22" xfId="0" applyFont="1" applyBorder="1" applyAlignment="1">
      <alignment/>
    </xf>
    <xf numFmtId="0" fontId="5" fillId="0" borderId="23" xfId="0" applyFont="1" applyBorder="1" applyAlignment="1">
      <alignment horizontal="center" wrapText="1"/>
    </xf>
    <xf numFmtId="0" fontId="17" fillId="0" borderId="24" xfId="0" applyFont="1" applyBorder="1" applyAlignment="1">
      <alignment/>
    </xf>
    <xf numFmtId="0" fontId="18" fillId="0" borderId="23" xfId="0" applyFont="1" applyBorder="1" applyAlignment="1">
      <alignment horizontal="center"/>
    </xf>
    <xf numFmtId="0" fontId="17" fillId="0" borderId="23" xfId="0" applyFont="1" applyBorder="1" applyAlignment="1">
      <alignment/>
    </xf>
    <xf numFmtId="0" fontId="17" fillId="0" borderId="25" xfId="0" applyFont="1" applyBorder="1" applyAlignment="1">
      <alignment/>
    </xf>
    <xf numFmtId="0" fontId="20" fillId="0" borderId="22" xfId="0" applyFont="1" applyBorder="1" applyAlignment="1">
      <alignment vertical="center"/>
    </xf>
    <xf numFmtId="0" fontId="6" fillId="0" borderId="23" xfId="0" applyFont="1" applyBorder="1" applyAlignment="1">
      <alignment wrapText="1"/>
    </xf>
    <xf numFmtId="0" fontId="17" fillId="0" borderId="23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18" fillId="0" borderId="19" xfId="0" applyFont="1" applyBorder="1" applyAlignment="1">
      <alignment horizontal="left" wrapText="1"/>
    </xf>
    <xf numFmtId="0" fontId="5" fillId="0" borderId="23" xfId="0" applyFont="1" applyBorder="1" applyAlignment="1">
      <alignment wrapText="1"/>
    </xf>
    <xf numFmtId="0" fontId="17" fillId="0" borderId="25" xfId="0" applyFont="1" applyBorder="1" applyAlignment="1">
      <alignment horizontal="center" vertical="center" wrapText="1"/>
    </xf>
    <xf numFmtId="0" fontId="35" fillId="0" borderId="23" xfId="0" applyFont="1" applyBorder="1" applyAlignment="1">
      <alignment/>
    </xf>
    <xf numFmtId="49" fontId="26" fillId="0" borderId="24" xfId="0" applyNumberFormat="1" applyFont="1" applyFill="1" applyBorder="1" applyAlignment="1">
      <alignment horizontal="center" vertical="center" wrapText="1"/>
    </xf>
    <xf numFmtId="0" fontId="36" fillId="0" borderId="23" xfId="0" applyFont="1" applyBorder="1" applyAlignment="1">
      <alignment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/>
    </xf>
    <xf numFmtId="0" fontId="36" fillId="0" borderId="0" xfId="0" applyFont="1" applyAlignment="1">
      <alignment/>
    </xf>
    <xf numFmtId="0" fontId="35" fillId="0" borderId="23" xfId="0" applyFont="1" applyBorder="1" applyAlignment="1">
      <alignment wrapText="1"/>
    </xf>
    <xf numFmtId="0" fontId="4" fillId="0" borderId="11" xfId="0" applyFont="1" applyFill="1" applyBorder="1" applyAlignment="1">
      <alignment horizontal="centerContinuous" vertical="center" wrapText="1"/>
    </xf>
    <xf numFmtId="0" fontId="4" fillId="0" borderId="12" xfId="0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20" fillId="0" borderId="22" xfId="0" applyFont="1" applyFill="1" applyBorder="1" applyAlignment="1">
      <alignment/>
    </xf>
    <xf numFmtId="0" fontId="6" fillId="0" borderId="23" xfId="0" applyFont="1" applyFill="1" applyBorder="1" applyAlignment="1">
      <alignment wrapText="1"/>
    </xf>
    <xf numFmtId="0" fontId="36" fillId="0" borderId="23" xfId="0" applyFont="1" applyFill="1" applyBorder="1" applyAlignment="1">
      <alignment/>
    </xf>
    <xf numFmtId="0" fontId="36" fillId="0" borderId="25" xfId="0" applyFont="1" applyFill="1" applyBorder="1" applyAlignment="1">
      <alignment vertical="center" wrapText="1"/>
    </xf>
    <xf numFmtId="0" fontId="36" fillId="0" borderId="26" xfId="0" applyFont="1" applyFill="1" applyBorder="1" applyAlignment="1">
      <alignment/>
    </xf>
    <xf numFmtId="0" fontId="36" fillId="0" borderId="0" xfId="0" applyFont="1" applyFill="1" applyAlignment="1">
      <alignment/>
    </xf>
    <xf numFmtId="0" fontId="20" fillId="0" borderId="22" xfId="0" applyFont="1" applyFill="1" applyBorder="1" applyAlignment="1">
      <alignment vertical="center"/>
    </xf>
    <xf numFmtId="0" fontId="18" fillId="0" borderId="23" xfId="0" applyFont="1" applyFill="1" applyBorder="1" applyAlignment="1">
      <alignment wrapText="1"/>
    </xf>
    <xf numFmtId="0" fontId="35" fillId="0" borderId="23" xfId="0" applyFont="1" applyFill="1" applyBorder="1" applyAlignment="1">
      <alignment wrapText="1"/>
    </xf>
    <xf numFmtId="0" fontId="20" fillId="0" borderId="47" xfId="0" applyFont="1" applyFill="1" applyBorder="1" applyAlignment="1">
      <alignment/>
    </xf>
    <xf numFmtId="0" fontId="35" fillId="0" borderId="42" xfId="0" applyFont="1" applyFill="1" applyBorder="1" applyAlignment="1">
      <alignment wrapText="1"/>
    </xf>
    <xf numFmtId="49" fontId="15" fillId="0" borderId="44" xfId="0" applyNumberFormat="1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/>
    </xf>
    <xf numFmtId="0" fontId="36" fillId="0" borderId="45" xfId="0" applyFont="1" applyFill="1" applyBorder="1" applyAlignment="1">
      <alignment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/>
    </xf>
    <xf numFmtId="0" fontId="35" fillId="0" borderId="28" xfId="0" applyFont="1" applyFill="1" applyBorder="1" applyAlignment="1">
      <alignment wrapText="1"/>
    </xf>
    <xf numFmtId="0" fontId="36" fillId="0" borderId="28" xfId="0" applyFont="1" applyFill="1" applyBorder="1" applyAlignment="1">
      <alignment/>
    </xf>
    <xf numFmtId="0" fontId="36" fillId="0" borderId="30" xfId="0" applyFont="1" applyFill="1" applyBorder="1" applyAlignment="1">
      <alignment vertical="center" wrapText="1"/>
    </xf>
    <xf numFmtId="0" fontId="36" fillId="0" borderId="31" xfId="0" applyFont="1" applyFill="1" applyBorder="1" applyAlignment="1">
      <alignment/>
    </xf>
    <xf numFmtId="0" fontId="6" fillId="0" borderId="42" xfId="0" applyFont="1" applyFill="1" applyBorder="1" applyAlignment="1">
      <alignment wrapText="1"/>
    </xf>
    <xf numFmtId="49" fontId="23" fillId="0" borderId="44" xfId="0" applyNumberFormat="1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/>
    </xf>
    <xf numFmtId="49" fontId="23" fillId="0" borderId="24" xfId="0" applyNumberFormat="1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/>
    </xf>
    <xf numFmtId="0" fontId="20" fillId="0" borderId="36" xfId="0" applyFont="1" applyFill="1" applyBorder="1" applyAlignment="1">
      <alignment/>
    </xf>
    <xf numFmtId="0" fontId="35" fillId="0" borderId="37" xfId="0" applyFont="1" applyFill="1" applyBorder="1" applyAlignment="1">
      <alignment wrapText="1"/>
    </xf>
    <xf numFmtId="49" fontId="23" fillId="0" borderId="38" xfId="0" applyNumberFormat="1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/>
    </xf>
    <xf numFmtId="0" fontId="36" fillId="0" borderId="39" xfId="0" applyFont="1" applyFill="1" applyBorder="1" applyAlignment="1">
      <alignment vertical="center" wrapText="1"/>
    </xf>
    <xf numFmtId="0" fontId="36" fillId="0" borderId="4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49" fontId="23" fillId="0" borderId="12" xfId="0" applyNumberFormat="1" applyFont="1" applyFill="1" applyBorder="1" applyAlignment="1">
      <alignment horizontal="center" vertical="center" wrapText="1"/>
    </xf>
    <xf numFmtId="214" fontId="17" fillId="0" borderId="16" xfId="0" applyNumberFormat="1" applyFont="1" applyFill="1" applyBorder="1" applyAlignment="1">
      <alignment/>
    </xf>
    <xf numFmtId="0" fontId="20" fillId="0" borderId="67" xfId="0" applyFont="1" applyFill="1" applyBorder="1" applyAlignment="1">
      <alignment/>
    </xf>
    <xf numFmtId="0" fontId="18" fillId="0" borderId="40" xfId="0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/>
    </xf>
    <xf numFmtId="0" fontId="36" fillId="0" borderId="68" xfId="0" applyFont="1" applyFill="1" applyBorder="1" applyAlignment="1">
      <alignment vertical="center" wrapText="1"/>
    </xf>
    <xf numFmtId="0" fontId="36" fillId="0" borderId="69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14" fillId="0" borderId="14" xfId="0" applyFont="1" applyFill="1" applyBorder="1" applyAlignment="1">
      <alignment/>
    </xf>
    <xf numFmtId="0" fontId="14" fillId="0" borderId="15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/>
    </xf>
    <xf numFmtId="0" fontId="14" fillId="0" borderId="0" xfId="0" applyFont="1" applyFill="1" applyAlignment="1">
      <alignment/>
    </xf>
    <xf numFmtId="0" fontId="20" fillId="0" borderId="18" xfId="0" applyFont="1" applyFill="1" applyBorder="1" applyAlignment="1">
      <alignment/>
    </xf>
    <xf numFmtId="0" fontId="18" fillId="0" borderId="19" xfId="0" applyFont="1" applyFill="1" applyBorder="1" applyAlignment="1">
      <alignment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/>
    </xf>
    <xf numFmtId="0" fontId="14" fillId="0" borderId="21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17" fillId="0" borderId="25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/>
    </xf>
    <xf numFmtId="0" fontId="17" fillId="0" borderId="39" xfId="0" applyFont="1" applyFill="1" applyBorder="1" applyAlignment="1">
      <alignment vertical="center" wrapText="1"/>
    </xf>
    <xf numFmtId="0" fontId="17" fillId="0" borderId="41" xfId="0" applyFont="1" applyFill="1" applyBorder="1" applyAlignment="1">
      <alignment/>
    </xf>
    <xf numFmtId="0" fontId="14" fillId="0" borderId="14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35" fillId="0" borderId="23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4" fillId="0" borderId="67" xfId="0" applyFont="1" applyFill="1" applyBorder="1" applyAlignment="1">
      <alignment horizontal="center"/>
    </xf>
    <xf numFmtId="0" fontId="14" fillId="0" borderId="40" xfId="0" applyFont="1" applyFill="1" applyBorder="1" applyAlignment="1">
      <alignment/>
    </xf>
    <xf numFmtId="0" fontId="14" fillId="0" borderId="68" xfId="0" applyFont="1" applyFill="1" applyBorder="1" applyAlignment="1">
      <alignment/>
    </xf>
    <xf numFmtId="0" fontId="14" fillId="0" borderId="69" xfId="0" applyFont="1" applyFill="1" applyBorder="1" applyAlignment="1">
      <alignment/>
    </xf>
    <xf numFmtId="0" fontId="20" fillId="0" borderId="1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/>
    </xf>
    <xf numFmtId="211" fontId="17" fillId="0" borderId="19" xfId="0" applyNumberFormat="1" applyFont="1" applyFill="1" applyBorder="1" applyAlignment="1">
      <alignment/>
    </xf>
    <xf numFmtId="211" fontId="17" fillId="0" borderId="21" xfId="0" applyNumberFormat="1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/>
    </xf>
    <xf numFmtId="211" fontId="17" fillId="0" borderId="23" xfId="0" applyNumberFormat="1" applyFont="1" applyFill="1" applyBorder="1" applyAlignment="1">
      <alignment/>
    </xf>
    <xf numFmtId="0" fontId="17" fillId="0" borderId="25" xfId="0" applyFont="1" applyFill="1" applyBorder="1" applyAlignment="1">
      <alignment/>
    </xf>
    <xf numFmtId="211" fontId="17" fillId="35" borderId="25" xfId="0" applyNumberFormat="1" applyFont="1" applyFill="1" applyBorder="1" applyAlignment="1">
      <alignment/>
    </xf>
    <xf numFmtId="0" fontId="17" fillId="0" borderId="26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wrapText="1"/>
    </xf>
    <xf numFmtId="0" fontId="20" fillId="0" borderId="2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vertical="center" wrapText="1"/>
    </xf>
    <xf numFmtId="211" fontId="17" fillId="35" borderId="26" xfId="0" applyNumberFormat="1" applyFont="1" applyFill="1" applyBorder="1" applyAlignment="1">
      <alignment/>
    </xf>
    <xf numFmtId="0" fontId="20" fillId="0" borderId="3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 wrapText="1"/>
    </xf>
    <xf numFmtId="0" fontId="20" fillId="0" borderId="38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35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wrapText="1"/>
    </xf>
    <xf numFmtId="0" fontId="17" fillId="0" borderId="25" xfId="0" applyFont="1" applyFill="1" applyBorder="1" applyAlignment="1">
      <alignment horizontal="center"/>
    </xf>
    <xf numFmtId="0" fontId="17" fillId="0" borderId="70" xfId="0" applyFont="1" applyFill="1" applyBorder="1" applyAlignment="1">
      <alignment horizontal="center"/>
    </xf>
    <xf numFmtId="49" fontId="23" fillId="0" borderId="29" xfId="0" applyNumberFormat="1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/>
    </xf>
    <xf numFmtId="0" fontId="2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7" fillId="0" borderId="48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211" fontId="14" fillId="34" borderId="48" xfId="0" applyNumberFormat="1" applyFont="1" applyFill="1" applyBorder="1" applyAlignment="1">
      <alignment horizontal="center" vertical="center" wrapText="1"/>
    </xf>
    <xf numFmtId="211" fontId="14" fillId="34" borderId="52" xfId="0" applyNumberFormat="1" applyFont="1" applyFill="1" applyBorder="1" applyAlignment="1">
      <alignment horizontal="center" vertical="center" wrapText="1"/>
    </xf>
    <xf numFmtId="2" fontId="14" fillId="0" borderId="48" xfId="0" applyNumberFormat="1" applyFont="1" applyFill="1" applyBorder="1" applyAlignment="1">
      <alignment horizontal="right" vertical="center" wrapText="1"/>
    </xf>
    <xf numFmtId="2" fontId="14" fillId="0" borderId="50" xfId="0" applyNumberFormat="1" applyFont="1" applyFill="1" applyBorder="1" applyAlignment="1">
      <alignment horizontal="right" vertical="center" wrapText="1"/>
    </xf>
    <xf numFmtId="2" fontId="14" fillId="0" borderId="52" xfId="0" applyNumberFormat="1" applyFont="1" applyFill="1" applyBorder="1" applyAlignment="1">
      <alignment horizontal="right" vertical="center" wrapText="1"/>
    </xf>
    <xf numFmtId="211" fontId="14" fillId="34" borderId="48" xfId="0" applyNumberFormat="1" applyFont="1" applyFill="1" applyBorder="1" applyAlignment="1">
      <alignment horizontal="right" vertical="center" wrapText="1"/>
    </xf>
    <xf numFmtId="211" fontId="14" fillId="34" borderId="52" xfId="0" applyNumberFormat="1" applyFont="1" applyFill="1" applyBorder="1" applyAlignment="1">
      <alignment horizontal="right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2" fontId="14" fillId="0" borderId="48" xfId="0" applyNumberFormat="1" applyFont="1" applyFill="1" applyBorder="1" applyAlignment="1">
      <alignment horizontal="center" vertical="center"/>
    </xf>
    <xf numFmtId="2" fontId="14" fillId="0" borderId="50" xfId="0" applyNumberFormat="1" applyFont="1" applyFill="1" applyBorder="1" applyAlignment="1">
      <alignment horizontal="center" vertical="center"/>
    </xf>
    <xf numFmtId="2" fontId="14" fillId="0" borderId="52" xfId="0" applyNumberFormat="1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205" fontId="16" fillId="0" borderId="71" xfId="0" applyNumberFormat="1" applyFont="1" applyFill="1" applyBorder="1" applyAlignment="1">
      <alignment horizontal="center" vertical="center" wrapText="1"/>
    </xf>
    <xf numFmtId="205" fontId="16" fillId="0" borderId="73" xfId="0" applyNumberFormat="1" applyFont="1" applyFill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37" xfId="0" applyNumberFormat="1" applyFont="1" applyFill="1" applyBorder="1" applyAlignment="1">
      <alignment horizontal="left" vertical="center" wrapText="1" readingOrder="1"/>
    </xf>
    <xf numFmtId="0" fontId="18" fillId="0" borderId="19" xfId="0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20" fillId="0" borderId="33" xfId="0" applyFont="1" applyFill="1" applyBorder="1" applyAlignment="1">
      <alignment horizontal="center"/>
    </xf>
    <xf numFmtId="0" fontId="14" fillId="0" borderId="75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14" fillId="0" borderId="42" xfId="0" applyNumberFormat="1" applyFont="1" applyFill="1" applyBorder="1" applyAlignment="1">
      <alignment horizontal="center" vertical="center" wrapText="1" readingOrder="1"/>
    </xf>
    <xf numFmtId="0" fontId="14" fillId="0" borderId="28" xfId="0" applyNumberFormat="1" applyFont="1" applyFill="1" applyBorder="1" applyAlignment="1">
      <alignment horizontal="center" vertical="center" wrapText="1" readingOrder="1"/>
    </xf>
    <xf numFmtId="205" fontId="13" fillId="0" borderId="44" xfId="0" applyNumberFormat="1" applyFont="1" applyFill="1" applyBorder="1" applyAlignment="1">
      <alignment horizontal="center" vertical="center" wrapText="1"/>
    </xf>
    <xf numFmtId="205" fontId="13" fillId="0" borderId="2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4" fillId="33" borderId="65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65" xfId="0" applyFont="1" applyBorder="1" applyAlignment="1">
      <alignment horizontal="center" vertical="center" wrapText="1"/>
    </xf>
    <xf numFmtId="0" fontId="17" fillId="0" borderId="32" xfId="0" applyFont="1" applyBorder="1" applyAlignment="1">
      <alignment/>
    </xf>
    <xf numFmtId="0" fontId="4" fillId="0" borderId="6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204" fontId="55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vertical="top" wrapText="1"/>
    </xf>
    <xf numFmtId="214" fontId="58" fillId="0" borderId="0" xfId="0" applyNumberFormat="1" applyFont="1" applyFill="1" applyBorder="1" applyAlignment="1">
      <alignment/>
    </xf>
    <xf numFmtId="214" fontId="59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wrapText="1"/>
    </xf>
    <xf numFmtId="204" fontId="58" fillId="0" borderId="0" xfId="0" applyNumberFormat="1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left" vertical="top" wrapText="1"/>
    </xf>
    <xf numFmtId="214" fontId="54" fillId="0" borderId="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205" fontId="62" fillId="0" borderId="10" xfId="0" applyNumberFormat="1" applyFont="1" applyFill="1" applyBorder="1" applyAlignment="1">
      <alignment horizontal="center" vertical="center" wrapText="1"/>
    </xf>
    <xf numFmtId="205" fontId="63" fillId="0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205" fontId="56" fillId="0" borderId="10" xfId="0" applyNumberFormat="1" applyFont="1" applyFill="1" applyBorder="1" applyAlignment="1">
      <alignment horizontal="center" vertical="center" wrapText="1"/>
    </xf>
    <xf numFmtId="214" fontId="55" fillId="0" borderId="10" xfId="0" applyNumberFormat="1" applyFont="1" applyFill="1" applyBorder="1" applyAlignment="1">
      <alignment horizontal="center" vertical="center" wrapText="1"/>
    </xf>
    <xf numFmtId="214" fontId="55" fillId="0" borderId="1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14" fontId="55" fillId="0" borderId="10" xfId="0" applyNumberFormat="1" applyFont="1" applyBorder="1" applyAlignment="1">
      <alignment horizontal="center" vertical="center"/>
    </xf>
    <xf numFmtId="214" fontId="55" fillId="0" borderId="10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214" fontId="54" fillId="0" borderId="10" xfId="0" applyNumberFormat="1" applyFont="1" applyFill="1" applyBorder="1" applyAlignment="1">
      <alignment horizontal="center" vertical="center" wrapText="1"/>
    </xf>
    <xf numFmtId="211" fontId="58" fillId="0" borderId="0" xfId="0" applyNumberFormat="1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top" wrapText="1" readingOrder="1"/>
    </xf>
    <xf numFmtId="205" fontId="66" fillId="0" borderId="10" xfId="0" applyNumberFormat="1" applyFont="1" applyFill="1" applyBorder="1" applyAlignment="1">
      <alignment horizontal="center" vertical="center" wrapText="1"/>
    </xf>
    <xf numFmtId="211" fontId="67" fillId="0" borderId="10" xfId="0" applyNumberFormat="1" applyFont="1" applyBorder="1" applyAlignment="1">
      <alignment horizontal="right" vertical="center"/>
    </xf>
    <xf numFmtId="211" fontId="67" fillId="36" borderId="10" xfId="0" applyNumberFormat="1" applyFont="1" applyFill="1" applyBorder="1" applyAlignment="1">
      <alignment horizontal="right" vertical="center" wrapText="1"/>
    </xf>
    <xf numFmtId="211" fontId="58" fillId="0" borderId="0" xfId="0" applyNumberFormat="1" applyFont="1" applyFill="1" applyBorder="1" applyAlignment="1">
      <alignment horizontal="center" vertical="center" wrapText="1"/>
    </xf>
    <xf numFmtId="214" fontId="58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top" wrapText="1" readingOrder="1"/>
    </xf>
    <xf numFmtId="205" fontId="57" fillId="0" borderId="10" xfId="0" applyNumberFormat="1" applyFont="1" applyFill="1" applyBorder="1" applyAlignment="1">
      <alignment horizontal="center" vertical="center" wrapText="1"/>
    </xf>
    <xf numFmtId="214" fontId="67" fillId="0" borderId="10" xfId="0" applyNumberFormat="1" applyFont="1" applyBorder="1" applyAlignment="1">
      <alignment horizontal="right" vertical="center"/>
    </xf>
    <xf numFmtId="214" fontId="67" fillId="36" borderId="10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center" vertical="center"/>
    </xf>
    <xf numFmtId="211" fontId="58" fillId="0" borderId="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6" fillId="0" borderId="10" xfId="0" applyNumberFormat="1" applyFont="1" applyFill="1" applyBorder="1" applyAlignment="1">
      <alignment horizontal="left" vertical="top" wrapText="1" readingOrder="1"/>
    </xf>
    <xf numFmtId="0" fontId="66" fillId="0" borderId="10" xfId="0" applyNumberFormat="1" applyFont="1" applyFill="1" applyBorder="1" applyAlignment="1">
      <alignment horizontal="left" vertical="top" wrapText="1" readingOrder="1"/>
    </xf>
    <xf numFmtId="214" fontId="67" fillId="36" borderId="10" xfId="0" applyNumberFormat="1" applyFont="1" applyFill="1" applyBorder="1" applyAlignment="1">
      <alignment horizontal="right" vertical="center" wrapText="1"/>
    </xf>
    <xf numFmtId="0" fontId="59" fillId="0" borderId="0" xfId="0" applyFont="1" applyFill="1" applyBorder="1" applyAlignment="1">
      <alignment/>
    </xf>
    <xf numFmtId="0" fontId="55" fillId="0" borderId="10" xfId="0" applyNumberFormat="1" applyFont="1" applyFill="1" applyBorder="1" applyAlignment="1">
      <alignment horizontal="left" vertical="top" wrapText="1" readingOrder="1"/>
    </xf>
    <xf numFmtId="205" fontId="57" fillId="0" borderId="10" xfId="0" applyNumberFormat="1" applyFont="1" applyFill="1" applyBorder="1" applyAlignment="1">
      <alignment vertical="top" wrapText="1"/>
    </xf>
    <xf numFmtId="214" fontId="67" fillId="0" borderId="10" xfId="0" applyNumberFormat="1" applyFont="1" applyFill="1" applyBorder="1" applyAlignment="1">
      <alignment horizontal="right" vertical="center"/>
    </xf>
    <xf numFmtId="214" fontId="67" fillId="0" borderId="10" xfId="0" applyNumberFormat="1" applyFont="1" applyFill="1" applyBorder="1" applyAlignment="1">
      <alignment horizontal="right"/>
    </xf>
    <xf numFmtId="49" fontId="55" fillId="0" borderId="10" xfId="0" applyNumberFormat="1" applyFont="1" applyFill="1" applyBorder="1" applyAlignment="1">
      <alignment vertical="top" wrapText="1"/>
    </xf>
    <xf numFmtId="0" fontId="66" fillId="0" borderId="10" xfId="0" applyNumberFormat="1" applyFont="1" applyFill="1" applyBorder="1" applyAlignment="1">
      <alignment horizontal="justify" vertical="top" wrapText="1" readingOrder="1"/>
    </xf>
    <xf numFmtId="0" fontId="55" fillId="0" borderId="10" xfId="0" applyNumberFormat="1" applyFont="1" applyFill="1" applyBorder="1" applyAlignment="1">
      <alignment vertical="top" wrapText="1" readingOrder="1"/>
    </xf>
    <xf numFmtId="205" fontId="66" fillId="0" borderId="10" xfId="0" applyNumberFormat="1" applyFont="1" applyFill="1" applyBorder="1" applyAlignment="1">
      <alignment vertical="top" wrapText="1"/>
    </xf>
    <xf numFmtId="214" fontId="67" fillId="0" borderId="10" xfId="0" applyNumberFormat="1" applyFont="1" applyFill="1" applyBorder="1" applyAlignment="1">
      <alignment/>
    </xf>
    <xf numFmtId="0" fontId="55" fillId="0" borderId="23" xfId="0" applyNumberFormat="1" applyFont="1" applyFill="1" applyBorder="1" applyAlignment="1">
      <alignment horizontal="left" vertical="top" wrapText="1" readingOrder="1"/>
    </xf>
    <xf numFmtId="205" fontId="57" fillId="0" borderId="24" xfId="0" applyNumberFormat="1" applyFont="1" applyFill="1" applyBorder="1" applyAlignment="1">
      <alignment vertical="top" wrapText="1"/>
    </xf>
    <xf numFmtId="214" fontId="55" fillId="0" borderId="23" xfId="0" applyNumberFormat="1" applyFont="1" applyFill="1" applyBorder="1" applyAlignment="1">
      <alignment/>
    </xf>
    <xf numFmtId="214" fontId="55" fillId="0" borderId="25" xfId="0" applyNumberFormat="1" applyFont="1" applyFill="1" applyBorder="1" applyAlignment="1">
      <alignment/>
    </xf>
    <xf numFmtId="214" fontId="67" fillId="0" borderId="25" xfId="0" applyNumberFormat="1" applyFont="1" applyFill="1" applyBorder="1" applyAlignment="1">
      <alignment horizontal="right"/>
    </xf>
    <xf numFmtId="0" fontId="57" fillId="0" borderId="10" xfId="0" applyFont="1" applyFill="1" applyBorder="1" applyAlignment="1">
      <alignment vertical="top" wrapText="1"/>
    </xf>
    <xf numFmtId="0" fontId="54" fillId="0" borderId="60" xfId="0" applyNumberFormat="1" applyFont="1" applyFill="1" applyBorder="1" applyAlignment="1">
      <alignment horizontal="center" vertical="center"/>
    </xf>
    <xf numFmtId="205" fontId="57" fillId="0" borderId="25" xfId="0" applyNumberFormat="1" applyFont="1" applyFill="1" applyBorder="1" applyAlignment="1">
      <alignment vertical="top" wrapText="1"/>
    </xf>
    <xf numFmtId="214" fontId="67" fillId="0" borderId="25" xfId="0" applyNumberFormat="1" applyFont="1" applyFill="1" applyBorder="1" applyAlignment="1">
      <alignment horizontal="right" vertical="center"/>
    </xf>
    <xf numFmtId="0" fontId="57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top" wrapText="1"/>
    </xf>
    <xf numFmtId="0" fontId="55" fillId="0" borderId="10" xfId="0" applyNumberFormat="1" applyFont="1" applyFill="1" applyBorder="1" applyAlignment="1">
      <alignment horizontal="center" vertical="top" wrapText="1" readingOrder="1"/>
    </xf>
    <xf numFmtId="49" fontId="68" fillId="0" borderId="10" xfId="0" applyNumberFormat="1" applyFont="1" applyFill="1" applyBorder="1" applyAlignment="1">
      <alignment vertical="top" wrapText="1"/>
    </xf>
    <xf numFmtId="204" fontId="57" fillId="0" borderId="10" xfId="0" applyNumberFormat="1" applyFont="1" applyFill="1" applyBorder="1" applyAlignment="1">
      <alignment vertical="top" wrapText="1"/>
    </xf>
    <xf numFmtId="0" fontId="54" fillId="0" borderId="10" xfId="0" applyNumberFormat="1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214" fontId="55" fillId="0" borderId="26" xfId="0" applyNumberFormat="1" applyFont="1" applyFill="1" applyBorder="1" applyAlignment="1">
      <alignment/>
    </xf>
    <xf numFmtId="214" fontId="69" fillId="0" borderId="10" xfId="0" applyNumberFormat="1" applyFont="1" applyFill="1" applyBorder="1" applyAlignment="1">
      <alignment horizontal="right"/>
    </xf>
    <xf numFmtId="0" fontId="55" fillId="0" borderId="10" xfId="0" applyFont="1" applyFill="1" applyBorder="1" applyAlignment="1">
      <alignment horizontal="center" vertical="top" wrapText="1"/>
    </xf>
    <xf numFmtId="49" fontId="54" fillId="0" borderId="10" xfId="0" applyNumberFormat="1" applyFont="1" applyFill="1" applyBorder="1" applyAlignment="1">
      <alignment horizontal="center" vertical="top"/>
    </xf>
    <xf numFmtId="49" fontId="54" fillId="0" borderId="0" xfId="0" applyNumberFormat="1" applyFont="1" applyFill="1" applyBorder="1" applyAlignment="1">
      <alignment horizontal="center" vertical="top"/>
    </xf>
    <xf numFmtId="205" fontId="62" fillId="0" borderId="0" xfId="0" applyNumberFormat="1" applyFont="1" applyFill="1" applyBorder="1" applyAlignment="1">
      <alignment horizontal="center" vertical="top"/>
    </xf>
    <xf numFmtId="205" fontId="54" fillId="0" borderId="0" xfId="0" applyNumberFormat="1" applyFont="1" applyFill="1" applyBorder="1" applyAlignment="1">
      <alignment horizontal="center" vertical="top"/>
    </xf>
    <xf numFmtId="204" fontId="54" fillId="0" borderId="0" xfId="0" applyNumberFormat="1" applyFont="1" applyFill="1" applyBorder="1" applyAlignment="1">
      <alignment horizontal="center" vertical="top"/>
    </xf>
    <xf numFmtId="0" fontId="62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66675</xdr:rowOff>
    </xdr:from>
    <xdr:to>
      <xdr:col>5</xdr:col>
      <xdr:colOff>638175</xdr:colOff>
      <xdr:row>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4238625" y="257175"/>
          <a:ext cx="2857500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Հավելված</a:t>
          </a:r>
          <a:r>
            <a:rPr lang="en-US" cap="none" sz="800" b="1" i="0" u="none" baseline="0">
              <a:solidFill>
                <a:srgbClr val="000000"/>
              </a:solidFill>
            </a:rPr>
            <a:t>  N </a:t>
          </a:r>
          <a:r>
            <a:rPr lang="en-US" cap="none" sz="800" b="1" i="0" u="none" baseline="0">
              <a:solidFill>
                <a:srgbClr val="000000"/>
              </a:solidFill>
            </a:rPr>
            <a:t>2</a:t>
          </a: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8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      </a:t>
          </a:r>
          <a:r>
            <a:rPr lang="en-US" cap="none" sz="800" b="1" i="0" u="none" baseline="0">
              <a:solidFill>
                <a:srgbClr val="000000"/>
              </a:solidFill>
            </a:rPr>
            <a:t> 202</a:t>
          </a:r>
          <a:r>
            <a:rPr lang="en-US" cap="none" sz="800" b="1" i="0" u="none" baseline="0">
              <a:solidFill>
                <a:srgbClr val="000000"/>
              </a:solidFill>
            </a:rPr>
            <a:t>1</a:t>
          </a:r>
          <a:r>
            <a:rPr lang="en-US" cap="none" sz="800" b="1" i="0" u="none" baseline="0">
              <a:solidFill>
                <a:srgbClr val="000000"/>
              </a:solidFill>
            </a:rPr>
            <a:t> թվականի </a:t>
          </a:r>
          <a:r>
            <a:rPr lang="en-US" cap="none" sz="800" b="1" i="0" u="none" baseline="0">
              <a:solidFill>
                <a:srgbClr val="000000"/>
              </a:solidFill>
            </a:rPr>
            <a:t>ապրիլի 15-ի 25- </a:t>
          </a:r>
          <a:r>
            <a:rPr lang="en-US" cap="none" sz="8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800" b="1" i="0" u="none" baseline="0">
              <a:solidFill>
                <a:srgbClr val="000000"/>
              </a:solidFill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</a:rPr>
            <a:t>                 </a:t>
          </a:r>
          <a:r>
            <a:rPr lang="en-US" cap="none" sz="800" b="1" i="0" u="none" baseline="0">
              <a:solidFill>
                <a:srgbClr val="000000"/>
              </a:solidFill>
            </a:rPr>
            <a:t>Հավելված</a:t>
          </a:r>
          <a:r>
            <a:rPr lang="en-US" cap="none" sz="800" b="1" i="0" u="none" baseline="0">
              <a:solidFill>
                <a:srgbClr val="000000"/>
              </a:solidFill>
            </a:rPr>
            <a:t>  N </a:t>
          </a:r>
          <a:r>
            <a:rPr lang="en-US" cap="none" sz="800" b="1" i="0" u="none" baseline="0">
              <a:solidFill>
                <a:srgbClr val="000000"/>
              </a:solidFill>
            </a:rPr>
            <a:t>2</a:t>
          </a: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8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      </a:t>
          </a:r>
          <a:r>
            <a:rPr lang="en-US" cap="none" sz="800" b="1" i="0" u="none" baseline="0">
              <a:solidFill>
                <a:srgbClr val="000000"/>
              </a:solidFill>
            </a:rPr>
            <a:t> 202</a:t>
          </a:r>
          <a:r>
            <a:rPr lang="en-US" cap="none" sz="800" b="1" i="0" u="none" baseline="0">
              <a:solidFill>
                <a:srgbClr val="000000"/>
              </a:solidFill>
            </a:rPr>
            <a:t>1</a:t>
          </a:r>
          <a:r>
            <a:rPr lang="en-US" cap="none" sz="800" b="1" i="0" u="none" baseline="0">
              <a:solidFill>
                <a:srgbClr val="000000"/>
              </a:solidFill>
            </a:rPr>
            <a:t> թվականի </a:t>
          </a:r>
          <a:r>
            <a:rPr lang="en-US" cap="none" sz="800" b="1" i="0" u="none" baseline="0">
              <a:solidFill>
                <a:srgbClr val="000000"/>
              </a:solidFill>
            </a:rPr>
            <a:t>մարտի 18-ի 15- </a:t>
          </a:r>
          <a:r>
            <a:rPr lang="en-US" cap="none" sz="8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800" b="1" i="0" u="none" baseline="0">
              <a:solidFill>
                <a:srgbClr val="000000"/>
              </a:solidFill>
            </a:rPr>
            <a:t>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</a:rPr>
            <a:t>                                                                               </a:t>
          </a:r>
          <a:r>
            <a:rPr lang="en-US" cap="none" sz="8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         </a:t>
          </a:r>
          <a:r>
            <a:rPr lang="en-US" cap="none" sz="800" b="1" i="0" u="none" baseline="0">
              <a:solidFill>
                <a:srgbClr val="000000"/>
              </a:solidFill>
            </a:rPr>
            <a:t>Հավելված</a:t>
          </a:r>
          <a:r>
            <a:rPr lang="en-US" cap="none" sz="800" b="1" i="0" u="none" baseline="0">
              <a:solidFill>
                <a:srgbClr val="000000"/>
              </a:solidFill>
            </a:rPr>
            <a:t>  N </a:t>
          </a:r>
          <a:r>
            <a:rPr lang="en-US" cap="none" sz="800" b="1" i="0" u="none" baseline="0">
              <a:solidFill>
                <a:srgbClr val="000000"/>
              </a:solidFill>
            </a:rPr>
            <a:t>2</a:t>
          </a: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8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      </a:t>
          </a:r>
          <a:r>
            <a:rPr lang="en-US" cap="none" sz="800" b="1" i="0" u="none" baseline="0">
              <a:solidFill>
                <a:srgbClr val="000000"/>
              </a:solidFill>
            </a:rPr>
            <a:t> 202</a:t>
          </a:r>
          <a:r>
            <a:rPr lang="en-US" cap="none" sz="800" b="1" i="0" u="none" baseline="0">
              <a:solidFill>
                <a:srgbClr val="000000"/>
              </a:solidFill>
            </a:rPr>
            <a:t>1</a:t>
          </a:r>
          <a:r>
            <a:rPr lang="en-US" cap="none" sz="800" b="1" i="0" u="none" baseline="0">
              <a:solidFill>
                <a:srgbClr val="000000"/>
              </a:solidFill>
            </a:rPr>
            <a:t> թվականի </a:t>
          </a:r>
          <a:r>
            <a:rPr lang="en-US" cap="none" sz="800" b="1" i="0" u="none" baseline="0">
              <a:solidFill>
                <a:srgbClr val="000000"/>
              </a:solidFill>
            </a:rPr>
            <a:t> հունվարի 19-ի 3- </a:t>
          </a:r>
          <a:r>
            <a:rPr lang="en-US" cap="none" sz="8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8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</a:t>
          </a:r>
          <a:r>
            <a:rPr lang="en-US" cap="none" sz="800" b="1" i="0" u="none" baseline="0">
              <a:solidFill>
                <a:srgbClr val="000000"/>
              </a:solidFill>
            </a:rPr>
            <a:t>Հավելված</a:t>
          </a:r>
          <a:r>
            <a:rPr lang="en-US" cap="none" sz="800" b="1" i="0" u="none" baseline="0">
              <a:solidFill>
                <a:srgbClr val="000000"/>
              </a:solidFill>
            </a:rPr>
            <a:t>  N </a:t>
          </a:r>
          <a:r>
            <a:rPr lang="en-US" cap="none" sz="800" b="1" i="0" u="none" baseline="0">
              <a:solidFill>
                <a:srgbClr val="000000"/>
              </a:solidFill>
            </a:rPr>
            <a:t>2</a:t>
          </a: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8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      </a:t>
          </a:r>
          <a:r>
            <a:rPr lang="en-US" cap="none" sz="800" b="1" i="0" u="none" baseline="0">
              <a:solidFill>
                <a:srgbClr val="000000"/>
              </a:solidFill>
            </a:rPr>
            <a:t> 202</a:t>
          </a:r>
          <a:r>
            <a:rPr lang="en-US" cap="none" sz="800" b="1" i="0" u="none" baseline="0">
              <a:solidFill>
                <a:srgbClr val="000000"/>
              </a:solidFill>
            </a:rPr>
            <a:t>0</a:t>
          </a:r>
          <a:r>
            <a:rPr lang="en-US" cap="none" sz="800" b="1" i="0" u="none" baseline="0">
              <a:solidFill>
                <a:srgbClr val="000000"/>
              </a:solidFill>
            </a:rPr>
            <a:t> թվականի </a:t>
          </a:r>
          <a:r>
            <a:rPr lang="en-US" cap="none" sz="800" b="1" i="0" u="none" baseline="0">
              <a:solidFill>
                <a:srgbClr val="000000"/>
              </a:solidFill>
            </a:rPr>
            <a:t>դեկտեմբերի 17-ի 56- </a:t>
          </a:r>
          <a:r>
            <a:rPr lang="en-US" cap="none" sz="800" b="1" i="0" u="none" baseline="0">
              <a:solidFill>
                <a:srgbClr val="000000"/>
              </a:solidFill>
            </a:rPr>
            <a:t>Ն</a:t>
          </a:r>
          <a:r>
            <a:rPr lang="en-US" cap="none" sz="800" b="1" i="0" u="none" baseline="0">
              <a:solidFill>
                <a:srgbClr val="000000"/>
              </a:solidFill>
            </a:rPr>
            <a:t> ո</a:t>
          </a:r>
          <a:r>
            <a:rPr lang="en-US" cap="none" sz="800" b="1" i="0" u="none" baseline="0">
              <a:solidFill>
                <a:srgbClr val="000000"/>
              </a:solidFill>
            </a:rPr>
            <a:t>րոշման</a:t>
          </a:r>
          <a:r>
            <a:rPr lang="en-US" cap="none" sz="8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</a:t>
          </a:r>
          <a:r>
            <a:rPr lang="en-US" cap="none" sz="800" b="1" i="0" u="none" baseline="0">
              <a:solidFill>
                <a:srgbClr val="000000"/>
              </a:solidFill>
            </a:rPr>
            <a:t>             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            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8</xdr:col>
      <xdr:colOff>590550</xdr:colOff>
      <xdr:row>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4752975" y="190500"/>
          <a:ext cx="2857500" cy="1600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Հավելված</a:t>
          </a:r>
          <a:r>
            <a:rPr lang="en-US" cap="none" sz="900" b="1" i="0" u="none" baseline="0">
              <a:solidFill>
                <a:srgbClr val="000000"/>
              </a:solidFill>
            </a:rPr>
            <a:t>  N 3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      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9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      </a:t>
          </a:r>
          <a:r>
            <a:rPr lang="en-US" cap="none" sz="800" b="1" i="0" u="none" baseline="0">
              <a:solidFill>
                <a:srgbClr val="000000"/>
              </a:solidFill>
            </a:rPr>
            <a:t> 202</a:t>
          </a:r>
          <a:r>
            <a:rPr lang="en-US" cap="none" sz="800" b="1" i="0" u="none" baseline="0">
              <a:solidFill>
                <a:srgbClr val="000000"/>
              </a:solidFill>
            </a:rPr>
            <a:t>1</a:t>
          </a:r>
          <a:r>
            <a:rPr lang="en-US" cap="none" sz="800" b="1" i="0" u="none" baseline="0">
              <a:solidFill>
                <a:srgbClr val="000000"/>
              </a:solidFill>
            </a:rPr>
            <a:t> թվականի </a:t>
          </a:r>
          <a:r>
            <a:rPr lang="en-US" cap="none" sz="800" b="1" i="0" u="none" baseline="0">
              <a:solidFill>
                <a:srgbClr val="000000"/>
              </a:solidFill>
            </a:rPr>
            <a:t>ապրիլի 15-ի  25- </a:t>
          </a:r>
          <a:r>
            <a:rPr lang="en-US" cap="none" sz="800" b="1" i="0" u="none" baseline="0">
              <a:solidFill>
                <a:srgbClr val="000000"/>
              </a:solidFill>
            </a:rPr>
            <a:t>Ն </a:t>
          </a:r>
          <a:r>
            <a:rPr lang="en-US" cap="none" sz="900" b="1" i="0" u="none" baseline="0">
              <a:solidFill>
                <a:srgbClr val="000000"/>
              </a:solidFill>
            </a:rPr>
            <a:t>որոշման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</a:t>
          </a:r>
          <a:r>
            <a:rPr lang="en-US" cap="none" sz="800" b="1" i="0" u="none" baseline="0">
              <a:solidFill>
                <a:srgbClr val="000000"/>
              </a:solidFill>
            </a:rPr>
            <a:t>Հավելված</a:t>
          </a:r>
          <a:r>
            <a:rPr lang="en-US" cap="none" sz="800" b="1" i="0" u="none" baseline="0">
              <a:solidFill>
                <a:srgbClr val="000000"/>
              </a:solidFill>
            </a:rPr>
            <a:t>  N 3</a:t>
          </a:r>
          <a:r>
            <a:rPr lang="en-US" cap="none" sz="800" b="1" i="0" u="none" baseline="0">
              <a:solidFill>
                <a:srgbClr val="000000"/>
              </a:solidFill>
            </a:rPr>
            <a:t>     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8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      </a:t>
          </a:r>
          <a:r>
            <a:rPr lang="en-US" cap="none" sz="800" b="1" i="0" u="none" baseline="0">
              <a:solidFill>
                <a:srgbClr val="000000"/>
              </a:solidFill>
            </a:rPr>
            <a:t> 202</a:t>
          </a:r>
          <a:r>
            <a:rPr lang="en-US" cap="none" sz="800" b="1" i="0" u="none" baseline="0">
              <a:solidFill>
                <a:srgbClr val="000000"/>
              </a:solidFill>
            </a:rPr>
            <a:t>1</a:t>
          </a:r>
          <a:r>
            <a:rPr lang="en-US" cap="none" sz="800" b="1" i="0" u="none" baseline="0">
              <a:solidFill>
                <a:srgbClr val="000000"/>
              </a:solidFill>
            </a:rPr>
            <a:t> թվականի </a:t>
          </a:r>
          <a:r>
            <a:rPr lang="en-US" cap="none" sz="800" b="1" i="0" u="none" baseline="0">
              <a:solidFill>
                <a:srgbClr val="000000"/>
              </a:solidFill>
            </a:rPr>
            <a:t>մարտի 18-ի 15- </a:t>
          </a:r>
          <a:r>
            <a:rPr lang="en-US" cap="none" sz="8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800" b="1" i="0" u="none" baseline="0">
              <a:solidFill>
                <a:srgbClr val="000000"/>
              </a:solidFill>
            </a:rPr>
            <a:t>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Հավելված</a:t>
          </a:r>
          <a:r>
            <a:rPr lang="en-US" cap="none" sz="900" b="1" i="0" u="none" baseline="0">
              <a:solidFill>
                <a:srgbClr val="000000"/>
              </a:solidFill>
            </a:rPr>
            <a:t>  N   3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9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</a:rPr>
            <a:t> 202</a:t>
          </a:r>
          <a:r>
            <a:rPr lang="en-US" cap="none" sz="900" b="1" i="0" u="none" baseline="0">
              <a:solidFill>
                <a:srgbClr val="000000"/>
              </a:solidFill>
            </a:rPr>
            <a:t>1</a:t>
          </a:r>
          <a:r>
            <a:rPr lang="en-US" cap="none" sz="900" b="1" i="0" u="none" baseline="0">
              <a:solidFill>
                <a:srgbClr val="000000"/>
              </a:solidFill>
            </a:rPr>
            <a:t> թվականի </a:t>
          </a:r>
          <a:r>
            <a:rPr lang="en-US" cap="none" sz="900" b="1" i="0" u="none" baseline="0">
              <a:solidFill>
                <a:srgbClr val="000000"/>
              </a:solidFill>
            </a:rPr>
            <a:t> հունվարի 19-ի 3- </a:t>
          </a:r>
          <a:r>
            <a:rPr lang="en-US" cap="none" sz="9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Հավելված</a:t>
          </a:r>
          <a:r>
            <a:rPr lang="en-US" cap="none" sz="900" b="1" i="0" u="none" baseline="0">
              <a:solidFill>
                <a:srgbClr val="000000"/>
              </a:solidFill>
            </a:rPr>
            <a:t>  N  3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9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</a:rPr>
            <a:t> 202</a:t>
          </a:r>
          <a:r>
            <a:rPr lang="en-US" cap="none" sz="900" b="1" i="0" u="none" baseline="0">
              <a:solidFill>
                <a:srgbClr val="000000"/>
              </a:solidFill>
            </a:rPr>
            <a:t>0</a:t>
          </a:r>
          <a:r>
            <a:rPr lang="en-US" cap="none" sz="900" b="1" i="0" u="none" baseline="0">
              <a:solidFill>
                <a:srgbClr val="000000"/>
              </a:solidFill>
            </a:rPr>
            <a:t> թվականի </a:t>
          </a:r>
          <a:r>
            <a:rPr lang="en-US" cap="none" sz="900" b="1" i="0" u="none" baseline="0">
              <a:solidFill>
                <a:srgbClr val="000000"/>
              </a:solidFill>
            </a:rPr>
            <a:t>դեկտեմբերի 17-ի 56- </a:t>
          </a:r>
          <a:r>
            <a:rPr lang="en-US" cap="none" sz="900" b="1" i="0" u="none" baseline="0">
              <a:solidFill>
                <a:srgbClr val="000000"/>
              </a:solidFill>
            </a:rPr>
            <a:t>Ն</a:t>
          </a:r>
          <a:r>
            <a:rPr lang="en-US" cap="none" sz="900" b="1" i="0" u="none" baseline="0">
              <a:solidFill>
                <a:srgbClr val="000000"/>
              </a:solidFill>
            </a:rPr>
            <a:t> ո</a:t>
          </a:r>
          <a:r>
            <a:rPr lang="en-US" cap="none" sz="900" b="1" i="0" u="none" baseline="0">
              <a:solidFill>
                <a:srgbClr val="000000"/>
              </a:solidFill>
            </a:rPr>
            <a:t>րոշման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            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            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6</xdr:col>
      <xdr:colOff>38100</xdr:colOff>
      <xdr:row>2</xdr:row>
      <xdr:rowOff>542925</xdr:rowOff>
    </xdr:to>
    <xdr:sp>
      <xdr:nvSpPr>
        <xdr:cNvPr id="1" name="Rectangle 1"/>
        <xdr:cNvSpPr>
          <a:spLocks/>
        </xdr:cNvSpPr>
      </xdr:nvSpPr>
      <xdr:spPr>
        <a:xfrm>
          <a:off x="3771900" y="190500"/>
          <a:ext cx="285750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Հավելված</a:t>
          </a:r>
          <a:r>
            <a:rPr lang="en-US" cap="none" sz="900" b="1" i="0" u="none" baseline="0">
              <a:solidFill>
                <a:srgbClr val="000000"/>
              </a:solidFill>
            </a:rPr>
            <a:t>  N 5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9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</a:rPr>
            <a:t> 202</a:t>
          </a:r>
          <a:r>
            <a:rPr lang="en-US" cap="none" sz="900" b="1" i="0" u="none" baseline="0">
              <a:solidFill>
                <a:srgbClr val="000000"/>
              </a:solidFill>
            </a:rPr>
            <a:t>1</a:t>
          </a:r>
          <a:r>
            <a:rPr lang="en-US" cap="none" sz="900" b="1" i="0" u="none" baseline="0">
              <a:solidFill>
                <a:srgbClr val="000000"/>
              </a:solidFill>
            </a:rPr>
            <a:t> թվականի </a:t>
          </a:r>
          <a:r>
            <a:rPr lang="en-US" cap="none" sz="900" b="1" i="0" u="none" baseline="0">
              <a:solidFill>
                <a:srgbClr val="000000"/>
              </a:solidFill>
            </a:rPr>
            <a:t>ապրիլի 15-ի 25- </a:t>
          </a:r>
          <a:r>
            <a:rPr lang="en-US" cap="none" sz="9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900" b="1" i="0" u="none" baseline="0">
              <a:solidFill>
                <a:srgbClr val="000000"/>
              </a:solidFill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Հավելված</a:t>
          </a:r>
          <a:r>
            <a:rPr lang="en-US" cap="none" sz="800" b="1" i="0" u="none" baseline="0">
              <a:solidFill>
                <a:srgbClr val="000000"/>
              </a:solidFill>
            </a:rPr>
            <a:t>  N 5</a:t>
          </a: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8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      </a:t>
          </a:r>
          <a:r>
            <a:rPr lang="en-US" cap="none" sz="800" b="1" i="0" u="none" baseline="0">
              <a:solidFill>
                <a:srgbClr val="000000"/>
              </a:solidFill>
            </a:rPr>
            <a:t> 202</a:t>
          </a:r>
          <a:r>
            <a:rPr lang="en-US" cap="none" sz="800" b="1" i="0" u="none" baseline="0">
              <a:solidFill>
                <a:srgbClr val="000000"/>
              </a:solidFill>
            </a:rPr>
            <a:t>1</a:t>
          </a:r>
          <a:r>
            <a:rPr lang="en-US" cap="none" sz="800" b="1" i="0" u="none" baseline="0">
              <a:solidFill>
                <a:srgbClr val="000000"/>
              </a:solidFill>
            </a:rPr>
            <a:t> թվականի </a:t>
          </a:r>
          <a:r>
            <a:rPr lang="en-US" cap="none" sz="800" b="1" i="0" u="none" baseline="0">
              <a:solidFill>
                <a:srgbClr val="000000"/>
              </a:solidFill>
            </a:rPr>
            <a:t>մարտի 18-ի 15- </a:t>
          </a:r>
          <a:r>
            <a:rPr lang="en-US" cap="none" sz="8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8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Հավելված</a:t>
          </a:r>
          <a:r>
            <a:rPr lang="en-US" cap="none" sz="900" b="1" i="0" u="none" baseline="0">
              <a:solidFill>
                <a:srgbClr val="000000"/>
              </a:solidFill>
            </a:rPr>
            <a:t>  N 5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9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</a:rPr>
            <a:t> 202</a:t>
          </a:r>
          <a:r>
            <a:rPr lang="en-US" cap="none" sz="900" b="1" i="0" u="none" baseline="0">
              <a:solidFill>
                <a:srgbClr val="000000"/>
              </a:solidFill>
            </a:rPr>
            <a:t>1</a:t>
          </a:r>
          <a:r>
            <a:rPr lang="en-US" cap="none" sz="900" b="1" i="0" u="none" baseline="0">
              <a:solidFill>
                <a:srgbClr val="000000"/>
              </a:solidFill>
            </a:rPr>
            <a:t> թվականի </a:t>
          </a:r>
          <a:r>
            <a:rPr lang="en-US" cap="none" sz="900" b="1" i="0" u="none" baseline="0">
              <a:solidFill>
                <a:srgbClr val="000000"/>
              </a:solidFill>
            </a:rPr>
            <a:t> հունվարի 19-ի 3- </a:t>
          </a:r>
          <a:r>
            <a:rPr lang="en-US" cap="none" sz="9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Հավելված</a:t>
          </a:r>
          <a:r>
            <a:rPr lang="en-US" cap="none" sz="900" b="1" i="0" u="none" baseline="0">
              <a:solidFill>
                <a:srgbClr val="000000"/>
              </a:solidFill>
            </a:rPr>
            <a:t>  N 5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9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</a:rPr>
            <a:t> 202</a:t>
          </a:r>
          <a:r>
            <a:rPr lang="en-US" cap="none" sz="900" b="1" i="0" u="none" baseline="0">
              <a:solidFill>
                <a:srgbClr val="000000"/>
              </a:solidFill>
            </a:rPr>
            <a:t>0</a:t>
          </a:r>
          <a:r>
            <a:rPr lang="en-US" cap="none" sz="900" b="1" i="0" u="none" baseline="0">
              <a:solidFill>
                <a:srgbClr val="000000"/>
              </a:solidFill>
            </a:rPr>
            <a:t> թվականի </a:t>
          </a:r>
          <a:r>
            <a:rPr lang="en-US" cap="none" sz="900" b="1" i="0" u="none" baseline="0">
              <a:solidFill>
                <a:srgbClr val="000000"/>
              </a:solidFill>
            </a:rPr>
            <a:t>դեկտեմբերի 17-ի 56- </a:t>
          </a:r>
          <a:r>
            <a:rPr lang="en-US" cap="none" sz="900" b="1" i="0" u="none" baseline="0">
              <a:solidFill>
                <a:srgbClr val="000000"/>
              </a:solidFill>
            </a:rPr>
            <a:t>Ն</a:t>
          </a:r>
          <a:r>
            <a:rPr lang="en-US" cap="none" sz="900" b="1" i="0" u="none" baseline="0">
              <a:solidFill>
                <a:srgbClr val="000000"/>
              </a:solidFill>
            </a:rPr>
            <a:t> ո</a:t>
          </a:r>
          <a:r>
            <a:rPr lang="en-US" cap="none" sz="900" b="1" i="0" u="none" baseline="0">
              <a:solidFill>
                <a:srgbClr val="000000"/>
              </a:solidFill>
            </a:rPr>
            <a:t>րոշման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            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            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2752725</xdr:colOff>
      <xdr:row>1</xdr:row>
      <xdr:rowOff>104775</xdr:rowOff>
    </xdr:from>
    <xdr:to>
      <xdr:col>5</xdr:col>
      <xdr:colOff>628650</xdr:colOff>
      <xdr:row>1</xdr:row>
      <xdr:rowOff>1895475</xdr:rowOff>
    </xdr:to>
    <xdr:sp>
      <xdr:nvSpPr>
        <xdr:cNvPr id="1" name="Rectangle 1"/>
        <xdr:cNvSpPr>
          <a:spLocks/>
        </xdr:cNvSpPr>
      </xdr:nvSpPr>
      <xdr:spPr>
        <a:xfrm>
          <a:off x="3095625" y="304800"/>
          <a:ext cx="2857500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Հավելված</a:t>
          </a:r>
          <a:r>
            <a:rPr lang="en-US" cap="none" sz="900" b="1" i="0" u="none" baseline="0">
              <a:solidFill>
                <a:srgbClr val="000000"/>
              </a:solidFill>
            </a:rPr>
            <a:t>  N 6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9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</a:rPr>
            <a:t> 202</a:t>
          </a:r>
          <a:r>
            <a:rPr lang="en-US" cap="none" sz="900" b="1" i="0" u="none" baseline="0">
              <a:solidFill>
                <a:srgbClr val="000000"/>
              </a:solidFill>
            </a:rPr>
            <a:t>1</a:t>
          </a:r>
          <a:r>
            <a:rPr lang="en-US" cap="none" sz="900" b="1" i="0" u="none" baseline="0">
              <a:solidFill>
                <a:srgbClr val="000000"/>
              </a:solidFill>
            </a:rPr>
            <a:t> թվականի </a:t>
          </a:r>
          <a:r>
            <a:rPr lang="en-US" cap="none" sz="900" b="1" i="0" u="none" baseline="0">
              <a:solidFill>
                <a:srgbClr val="000000"/>
              </a:solidFill>
            </a:rPr>
            <a:t> ապրիլի 15-ի 25- </a:t>
          </a:r>
          <a:r>
            <a:rPr lang="en-US" cap="none" sz="9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Հավելված</a:t>
          </a:r>
          <a:r>
            <a:rPr lang="en-US" cap="none" sz="800" b="1" i="0" u="none" baseline="0">
              <a:solidFill>
                <a:srgbClr val="000000"/>
              </a:solidFill>
            </a:rPr>
            <a:t>  N 6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8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      </a:t>
          </a:r>
          <a:r>
            <a:rPr lang="en-US" cap="none" sz="800" b="1" i="0" u="none" baseline="0">
              <a:solidFill>
                <a:srgbClr val="000000"/>
              </a:solidFill>
            </a:rPr>
            <a:t> 202</a:t>
          </a:r>
          <a:r>
            <a:rPr lang="en-US" cap="none" sz="800" b="1" i="0" u="none" baseline="0">
              <a:solidFill>
                <a:srgbClr val="000000"/>
              </a:solidFill>
            </a:rPr>
            <a:t>1</a:t>
          </a:r>
          <a:r>
            <a:rPr lang="en-US" cap="none" sz="800" b="1" i="0" u="none" baseline="0">
              <a:solidFill>
                <a:srgbClr val="000000"/>
              </a:solidFill>
            </a:rPr>
            <a:t> թվականի </a:t>
          </a:r>
          <a:r>
            <a:rPr lang="en-US" cap="none" sz="800" b="1" i="0" u="none" baseline="0">
              <a:solidFill>
                <a:srgbClr val="000000"/>
              </a:solidFill>
            </a:rPr>
            <a:t>մարտի 18-ի 15- </a:t>
          </a:r>
          <a:r>
            <a:rPr lang="en-US" cap="none" sz="8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8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   </a:t>
          </a:r>
          <a:r>
            <a:rPr lang="en-US" cap="none" sz="800" b="1" i="0" u="none" baseline="0">
              <a:solidFill>
                <a:srgbClr val="000000"/>
              </a:solidFill>
            </a:rPr>
            <a:t>Հավելված</a:t>
          </a:r>
          <a:r>
            <a:rPr lang="en-US" cap="none" sz="800" b="1" i="0" u="none" baseline="0">
              <a:solidFill>
                <a:srgbClr val="000000"/>
              </a:solidFill>
            </a:rPr>
            <a:t>  N 6</a:t>
          </a: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9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</a:rPr>
            <a:t> 202</a:t>
          </a:r>
          <a:r>
            <a:rPr lang="en-US" cap="none" sz="900" b="1" i="0" u="none" baseline="0">
              <a:solidFill>
                <a:srgbClr val="000000"/>
              </a:solidFill>
            </a:rPr>
            <a:t>1</a:t>
          </a:r>
          <a:r>
            <a:rPr lang="en-US" cap="none" sz="900" b="1" i="0" u="none" baseline="0">
              <a:solidFill>
                <a:srgbClr val="000000"/>
              </a:solidFill>
            </a:rPr>
            <a:t> թվականի </a:t>
          </a:r>
          <a:r>
            <a:rPr lang="en-US" cap="none" sz="900" b="1" i="0" u="none" baseline="0">
              <a:solidFill>
                <a:srgbClr val="000000"/>
              </a:solidFill>
            </a:rPr>
            <a:t> հունվարի 19-ի 3- </a:t>
          </a:r>
          <a:r>
            <a:rPr lang="en-US" cap="none" sz="9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Հավելված</a:t>
          </a:r>
          <a:r>
            <a:rPr lang="en-US" cap="none" sz="900" b="1" i="0" u="none" baseline="0">
              <a:solidFill>
                <a:srgbClr val="000000"/>
              </a:solidFill>
            </a:rPr>
            <a:t>  N 6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9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</a:rPr>
            <a:t> 202</a:t>
          </a:r>
          <a:r>
            <a:rPr lang="en-US" cap="none" sz="900" b="1" i="0" u="none" baseline="0">
              <a:solidFill>
                <a:srgbClr val="000000"/>
              </a:solidFill>
            </a:rPr>
            <a:t>0</a:t>
          </a:r>
          <a:r>
            <a:rPr lang="en-US" cap="none" sz="900" b="1" i="0" u="none" baseline="0">
              <a:solidFill>
                <a:srgbClr val="000000"/>
              </a:solidFill>
            </a:rPr>
            <a:t> թվականի </a:t>
          </a:r>
          <a:r>
            <a:rPr lang="en-US" cap="none" sz="900" b="1" i="0" u="none" baseline="0">
              <a:solidFill>
                <a:srgbClr val="000000"/>
              </a:solidFill>
            </a:rPr>
            <a:t>դեկտեմբերի 17-ի 56- </a:t>
          </a:r>
          <a:r>
            <a:rPr lang="en-US" cap="none" sz="900" b="1" i="0" u="none" baseline="0">
              <a:solidFill>
                <a:srgbClr val="000000"/>
              </a:solidFill>
            </a:rPr>
            <a:t>Ն</a:t>
          </a:r>
          <a:r>
            <a:rPr lang="en-US" cap="none" sz="900" b="1" i="0" u="none" baseline="0">
              <a:solidFill>
                <a:srgbClr val="000000"/>
              </a:solidFill>
            </a:rPr>
            <a:t> ո</a:t>
          </a:r>
          <a:r>
            <a:rPr lang="en-US" cap="none" sz="900" b="1" i="0" u="none" baseline="0">
              <a:solidFill>
                <a:srgbClr val="000000"/>
              </a:solidFill>
            </a:rPr>
            <a:t>րոշման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            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            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0--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19">
        <row r="12">
          <cell r="C12">
            <v>0</v>
          </cell>
        </row>
      </sheetData>
      <sheetData sheetId="20">
        <row r="30">
          <cell r="K30">
            <v>64000</v>
          </cell>
        </row>
        <row r="32">
          <cell r="BC32">
            <v>3000</v>
          </cell>
        </row>
        <row r="36">
          <cell r="C36">
            <v>0</v>
          </cell>
        </row>
        <row r="39">
          <cell r="AY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</sheetNames>
    <sheetDataSet>
      <sheetData sheetId="20">
        <row r="26">
          <cell r="S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QKAG"/>
      <sheetName val="Ekamutner"/>
      <sheetName val="2021"/>
      <sheetName val="Partq 01,01,2019"/>
    </sheetNames>
    <sheetDataSet>
      <sheetData sheetId="15">
        <row r="6">
          <cell r="C6">
            <v>30000</v>
          </cell>
        </row>
        <row r="7">
          <cell r="C7">
            <v>21100</v>
          </cell>
        </row>
        <row r="8">
          <cell r="C8">
            <v>1000</v>
          </cell>
        </row>
        <row r="9">
          <cell r="C9">
            <v>280</v>
          </cell>
        </row>
        <row r="10">
          <cell r="C10">
            <v>120</v>
          </cell>
        </row>
        <row r="11">
          <cell r="C11">
            <v>1883</v>
          </cell>
        </row>
        <row r="12">
          <cell r="C12">
            <v>17</v>
          </cell>
        </row>
        <row r="13">
          <cell r="C13">
            <v>300</v>
          </cell>
        </row>
        <row r="14">
          <cell r="C14">
            <v>150</v>
          </cell>
        </row>
        <row r="16">
          <cell r="C16">
            <v>500</v>
          </cell>
        </row>
        <row r="17">
          <cell r="C17">
            <v>90</v>
          </cell>
        </row>
        <row r="18">
          <cell r="C18">
            <v>354</v>
          </cell>
        </row>
        <row r="20">
          <cell r="C20">
            <v>2000</v>
          </cell>
        </row>
        <row r="21">
          <cell r="C21">
            <v>2000</v>
          </cell>
        </row>
        <row r="22">
          <cell r="C22">
            <v>900</v>
          </cell>
        </row>
        <row r="23">
          <cell r="C23">
            <v>5525</v>
          </cell>
        </row>
        <row r="24">
          <cell r="C24">
            <v>2291</v>
          </cell>
        </row>
        <row r="25">
          <cell r="C25">
            <v>600</v>
          </cell>
        </row>
        <row r="26">
          <cell r="C26">
            <v>600</v>
          </cell>
        </row>
        <row r="27">
          <cell r="C27">
            <v>500</v>
          </cell>
        </row>
        <row r="28">
          <cell r="C28">
            <v>100</v>
          </cell>
        </row>
        <row r="29">
          <cell r="C29">
            <v>60</v>
          </cell>
        </row>
        <row r="30">
          <cell r="C30">
            <v>9</v>
          </cell>
        </row>
      </sheetData>
      <sheetData sheetId="16">
        <row r="5">
          <cell r="C5">
            <v>302.4</v>
          </cell>
        </row>
        <row r="6">
          <cell r="C6">
            <v>144</v>
          </cell>
        </row>
        <row r="7">
          <cell r="C7">
            <v>3000</v>
          </cell>
        </row>
        <row r="11">
          <cell r="C11">
            <v>400</v>
          </cell>
        </row>
        <row r="15">
          <cell r="C15">
            <v>3964</v>
          </cell>
        </row>
        <row r="19">
          <cell r="C19">
            <v>200</v>
          </cell>
        </row>
        <row r="23">
          <cell r="C23">
            <v>1000</v>
          </cell>
        </row>
        <row r="24">
          <cell r="C24">
            <v>300</v>
          </cell>
        </row>
        <row r="25">
          <cell r="C25">
            <v>300</v>
          </cell>
        </row>
        <row r="27">
          <cell r="C27">
            <v>5000</v>
          </cell>
        </row>
        <row r="28">
          <cell r="C28">
            <v>2000</v>
          </cell>
        </row>
        <row r="33">
          <cell r="C33">
            <v>30</v>
          </cell>
        </row>
        <row r="38">
          <cell r="C38">
            <v>3502</v>
          </cell>
        </row>
        <row r="40">
          <cell r="C40">
            <v>50</v>
          </cell>
        </row>
        <row r="46">
          <cell r="C46">
            <v>1000</v>
          </cell>
        </row>
        <row r="50">
          <cell r="C50">
            <v>2739.7</v>
          </cell>
        </row>
        <row r="51">
          <cell r="C51">
            <v>165</v>
          </cell>
        </row>
      </sheetData>
      <sheetData sheetId="17">
        <row r="5">
          <cell r="C5">
            <v>5112.3</v>
          </cell>
        </row>
        <row r="6">
          <cell r="C6">
            <v>180</v>
          </cell>
        </row>
        <row r="7">
          <cell r="C7">
            <v>5</v>
          </cell>
        </row>
        <row r="8">
          <cell r="C8">
            <v>72</v>
          </cell>
        </row>
        <row r="9">
          <cell r="C9">
            <v>40</v>
          </cell>
        </row>
        <row r="10">
          <cell r="C10">
            <v>20</v>
          </cell>
        </row>
        <row r="11">
          <cell r="C11">
            <v>45</v>
          </cell>
        </row>
      </sheetData>
      <sheetData sheetId="18">
        <row r="5">
          <cell r="C5">
            <v>62050</v>
          </cell>
        </row>
        <row r="6">
          <cell r="C6">
            <v>119000</v>
          </cell>
        </row>
        <row r="7">
          <cell r="C7">
            <v>46000</v>
          </cell>
        </row>
        <row r="9">
          <cell r="C9">
            <v>50</v>
          </cell>
        </row>
        <row r="10">
          <cell r="C10">
            <v>1000</v>
          </cell>
        </row>
        <row r="11">
          <cell r="C11">
            <v>50</v>
          </cell>
        </row>
        <row r="12">
          <cell r="C12">
            <v>420</v>
          </cell>
        </row>
        <row r="13">
          <cell r="C13">
            <v>1800</v>
          </cell>
        </row>
        <row r="14">
          <cell r="C14">
            <v>300</v>
          </cell>
        </row>
        <row r="16">
          <cell r="C16">
            <v>300</v>
          </cell>
        </row>
        <row r="17">
          <cell r="C17">
            <v>2500</v>
          </cell>
        </row>
        <row r="18">
          <cell r="C18">
            <v>3500</v>
          </cell>
        </row>
        <row r="19">
          <cell r="C19">
            <v>7000</v>
          </cell>
        </row>
        <row r="20">
          <cell r="C20">
            <v>1500</v>
          </cell>
        </row>
        <row r="21">
          <cell r="C21">
            <v>1100</v>
          </cell>
        </row>
        <row r="22">
          <cell r="C22">
            <v>21840</v>
          </cell>
        </row>
        <row r="23">
          <cell r="C23">
            <v>3744</v>
          </cell>
        </row>
        <row r="24">
          <cell r="C24">
            <v>5474.3</v>
          </cell>
        </row>
        <row r="25">
          <cell r="C25">
            <v>70074.2</v>
          </cell>
        </row>
        <row r="26">
          <cell r="C26">
            <v>64000</v>
          </cell>
        </row>
        <row r="27">
          <cell r="C27">
            <v>5700</v>
          </cell>
        </row>
        <row r="28">
          <cell r="C28">
            <v>200</v>
          </cell>
        </row>
        <row r="30">
          <cell r="C30">
            <v>750</v>
          </cell>
        </row>
        <row r="31">
          <cell r="C31">
            <v>1000</v>
          </cell>
        </row>
        <row r="32">
          <cell r="D32">
            <v>813096.9</v>
          </cell>
          <cell r="E32">
            <v>112.5</v>
          </cell>
        </row>
        <row r="33">
          <cell r="C33">
            <v>10428.699999999999</v>
          </cell>
        </row>
        <row r="36">
          <cell r="C36">
            <v>25825</v>
          </cell>
        </row>
        <row r="40">
          <cell r="C40">
            <v>74371.119</v>
          </cell>
        </row>
        <row r="41">
          <cell r="C41">
            <v>6498.557</v>
          </cell>
        </row>
        <row r="42">
          <cell r="C42">
            <v>26747.681</v>
          </cell>
        </row>
        <row r="43">
          <cell r="C43">
            <v>9450</v>
          </cell>
        </row>
      </sheetData>
      <sheetData sheetId="19">
        <row r="8">
          <cell r="C8">
            <v>27300</v>
          </cell>
        </row>
        <row r="9">
          <cell r="C9">
            <v>79200</v>
          </cell>
        </row>
        <row r="10">
          <cell r="C10">
            <v>36700</v>
          </cell>
        </row>
        <row r="11">
          <cell r="C11">
            <v>31700</v>
          </cell>
        </row>
        <row r="12">
          <cell r="C12">
            <v>76900</v>
          </cell>
        </row>
        <row r="13">
          <cell r="C13">
            <v>23000</v>
          </cell>
        </row>
        <row r="14">
          <cell r="C14">
            <v>23600</v>
          </cell>
        </row>
        <row r="15">
          <cell r="C15">
            <v>26600</v>
          </cell>
        </row>
        <row r="16">
          <cell r="C16">
            <v>17600</v>
          </cell>
        </row>
        <row r="17">
          <cell r="C17">
            <v>52600</v>
          </cell>
        </row>
        <row r="18">
          <cell r="C18">
            <v>81000</v>
          </cell>
        </row>
        <row r="19">
          <cell r="C19">
            <v>82400</v>
          </cell>
        </row>
        <row r="20">
          <cell r="C20">
            <v>17400</v>
          </cell>
        </row>
        <row r="21">
          <cell r="C21">
            <v>21600</v>
          </cell>
        </row>
        <row r="23">
          <cell r="C23">
            <v>97125</v>
          </cell>
        </row>
        <row r="24">
          <cell r="C24">
            <v>694725</v>
          </cell>
        </row>
        <row r="25">
          <cell r="C25">
            <v>241573.8</v>
          </cell>
          <cell r="E25">
            <v>170720</v>
          </cell>
          <cell r="AC25">
            <v>230</v>
          </cell>
          <cell r="AS25">
            <v>244.8</v>
          </cell>
          <cell r="BC25">
            <v>1250</v>
          </cell>
        </row>
        <row r="26">
          <cell r="C26">
            <v>5474.3</v>
          </cell>
        </row>
        <row r="27">
          <cell r="C27">
            <v>446.4</v>
          </cell>
        </row>
        <row r="28">
          <cell r="C28">
            <v>12759.7</v>
          </cell>
          <cell r="S28">
            <v>220</v>
          </cell>
          <cell r="AX28">
            <v>18500</v>
          </cell>
          <cell r="BB28">
            <v>2626.3</v>
          </cell>
          <cell r="BC28">
            <v>2100</v>
          </cell>
          <cell r="BD28">
            <v>400</v>
          </cell>
          <cell r="BF28">
            <v>2036</v>
          </cell>
        </row>
        <row r="29">
          <cell r="C29">
            <v>156218.69</v>
          </cell>
        </row>
        <row r="30">
          <cell r="BB30">
            <v>15340</v>
          </cell>
          <cell r="BC30">
            <v>16000</v>
          </cell>
        </row>
        <row r="31">
          <cell r="AC31">
            <v>5400</v>
          </cell>
          <cell r="BC31">
            <v>4000</v>
          </cell>
        </row>
        <row r="32">
          <cell r="C32">
            <v>36498.4</v>
          </cell>
          <cell r="AC32">
            <v>800</v>
          </cell>
          <cell r="AD32">
            <v>35698.4</v>
          </cell>
          <cell r="BB32">
            <v>54227.5</v>
          </cell>
        </row>
        <row r="36">
          <cell r="AW36">
            <v>1990</v>
          </cell>
        </row>
        <row r="37">
          <cell r="C37">
            <v>4490</v>
          </cell>
          <cell r="AR37">
            <v>3500</v>
          </cell>
          <cell r="AU37">
            <v>990</v>
          </cell>
        </row>
        <row r="38">
          <cell r="C38">
            <v>330</v>
          </cell>
          <cell r="AC38">
            <v>300</v>
          </cell>
          <cell r="BB38">
            <v>3502</v>
          </cell>
          <cell r="BC38">
            <v>3083</v>
          </cell>
        </row>
        <row r="39">
          <cell r="C39">
            <v>50</v>
          </cell>
          <cell r="AC39">
            <v>50</v>
          </cell>
          <cell r="AY39">
            <v>13750</v>
          </cell>
        </row>
        <row r="40">
          <cell r="C40">
            <v>22000</v>
          </cell>
          <cell r="AQ40">
            <v>22000</v>
          </cell>
        </row>
        <row r="42">
          <cell r="C42">
            <v>61282.86699999999</v>
          </cell>
          <cell r="AV42">
            <v>61282.86699999999</v>
          </cell>
        </row>
        <row r="44">
          <cell r="E44">
            <v>175832.3</v>
          </cell>
          <cell r="I44">
            <v>21280</v>
          </cell>
          <cell r="J44">
            <v>1000</v>
          </cell>
          <cell r="K44">
            <v>156218.69</v>
          </cell>
          <cell r="L44">
            <v>285</v>
          </cell>
          <cell r="M44">
            <v>120</v>
          </cell>
          <cell r="N44">
            <v>1883</v>
          </cell>
          <cell r="P44">
            <v>340</v>
          </cell>
          <cell r="Q44">
            <v>89</v>
          </cell>
          <cell r="R44">
            <v>500</v>
          </cell>
          <cell r="S44">
            <v>522.4</v>
          </cell>
          <cell r="W44">
            <v>90</v>
          </cell>
          <cell r="X44">
            <v>354</v>
          </cell>
          <cell r="AA44">
            <v>5600</v>
          </cell>
          <cell r="AC44">
            <v>13888</v>
          </cell>
          <cell r="AD44">
            <v>35698.4</v>
          </cell>
          <cell r="AE44">
            <v>2000</v>
          </cell>
          <cell r="AF44">
            <v>2045</v>
          </cell>
          <cell r="AG44">
            <v>920</v>
          </cell>
          <cell r="AH44">
            <v>8446</v>
          </cell>
          <cell r="AJ44">
            <v>600</v>
          </cell>
          <cell r="AM44">
            <v>2300</v>
          </cell>
          <cell r="AP44">
            <v>2739.7</v>
          </cell>
          <cell r="AQ44">
            <v>22500</v>
          </cell>
          <cell r="AR44">
            <v>3500</v>
          </cell>
          <cell r="AS44">
            <v>244.8</v>
          </cell>
          <cell r="AT44">
            <v>569</v>
          </cell>
          <cell r="AV44">
            <v>61282.86699999999</v>
          </cell>
          <cell r="AW44">
            <v>1990</v>
          </cell>
          <cell r="AX44">
            <v>18500</v>
          </cell>
          <cell r="AY44">
            <v>13750</v>
          </cell>
          <cell r="BB44">
            <v>75695.8</v>
          </cell>
          <cell r="BF44">
            <v>3201</v>
          </cell>
          <cell r="BG44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workbookViewId="0" topLeftCell="A1">
      <pane ySplit="10" topLeftCell="A11" activePane="bottomLeft" state="frozen"/>
      <selection pane="topLeft" activeCell="A1" sqref="A1"/>
      <selection pane="bottomLeft" activeCell="J9" sqref="J9"/>
    </sheetView>
  </sheetViews>
  <sheetFormatPr defaultColWidth="9.140625" defaultRowHeight="12.75"/>
  <cols>
    <col min="1" max="1" width="6.421875" style="266" customWidth="1"/>
    <col min="2" max="2" width="54.8515625" style="266" customWidth="1"/>
    <col min="3" max="3" width="9.28125" style="266" customWidth="1"/>
    <col min="4" max="4" width="12.57421875" style="266" customWidth="1"/>
    <col min="5" max="5" width="13.7109375" style="266" customWidth="1"/>
    <col min="6" max="6" width="10.00390625" style="266" customWidth="1"/>
    <col min="7" max="7" width="9.8515625" style="266" bestFit="1" customWidth="1"/>
    <col min="8" max="16384" width="9.140625" style="266" customWidth="1"/>
  </cols>
  <sheetData>
    <row r="1" ht="15">
      <c r="E1" s="7" t="s">
        <v>1004</v>
      </c>
    </row>
    <row r="2" ht="122.25" customHeight="1"/>
    <row r="3" spans="1:9" s="267" customFormat="1" ht="30.75" customHeight="1">
      <c r="A3" s="674" t="s">
        <v>261</v>
      </c>
      <c r="B3" s="674"/>
      <c r="C3" s="674"/>
      <c r="D3" s="674"/>
      <c r="E3" s="674"/>
      <c r="F3" s="674"/>
      <c r="I3" s="268"/>
    </row>
    <row r="4" spans="1:6" s="269" customFormat="1" ht="15.75">
      <c r="A4" s="675" t="s">
        <v>16</v>
      </c>
      <c r="B4" s="675"/>
      <c r="C4" s="675"/>
      <c r="D4" s="675"/>
      <c r="E4" s="675"/>
      <c r="F4" s="675"/>
    </row>
    <row r="5" spans="1:6" ht="12.75">
      <c r="A5" s="270"/>
      <c r="B5" s="270"/>
      <c r="C5" s="270"/>
      <c r="F5" s="271" t="s">
        <v>529</v>
      </c>
    </row>
    <row r="6" spans="1:6" ht="12.75">
      <c r="A6" s="676" t="s">
        <v>300</v>
      </c>
      <c r="B6" s="676" t="s">
        <v>787</v>
      </c>
      <c r="C6" s="676" t="s">
        <v>299</v>
      </c>
      <c r="D6" s="676" t="s">
        <v>310</v>
      </c>
      <c r="E6" s="272" t="s">
        <v>258</v>
      </c>
      <c r="F6" s="272"/>
    </row>
    <row r="7" spans="1:6" ht="25.5">
      <c r="A7" s="677"/>
      <c r="B7" s="677"/>
      <c r="C7" s="677"/>
      <c r="D7" s="677"/>
      <c r="E7" s="273" t="s">
        <v>301</v>
      </c>
      <c r="F7" s="273" t="s">
        <v>302</v>
      </c>
    </row>
    <row r="8" spans="1:6" s="270" customFormat="1" ht="12.75">
      <c r="A8" s="274">
        <v>1</v>
      </c>
      <c r="B8" s="273">
        <v>2</v>
      </c>
      <c r="C8" s="275">
        <v>3</v>
      </c>
      <c r="D8" s="275">
        <v>4</v>
      </c>
      <c r="E8" s="275">
        <v>5</v>
      </c>
      <c r="F8" s="273">
        <v>6</v>
      </c>
    </row>
    <row r="9" spans="1:6" s="279" customFormat="1" ht="12" customHeight="1">
      <c r="A9" s="276" t="s">
        <v>525</v>
      </c>
      <c r="B9" s="277" t="s">
        <v>1063</v>
      </c>
      <c r="C9" s="278"/>
      <c r="D9" s="683">
        <f>E9+F9</f>
        <v>1268815.6</v>
      </c>
      <c r="E9" s="683">
        <f>E11+E91</f>
        <v>1268815.6</v>
      </c>
      <c r="F9" s="678">
        <f>F61</f>
        <v>0</v>
      </c>
    </row>
    <row r="10" spans="1:6" ht="12.75">
      <c r="A10" s="280"/>
      <c r="B10" s="281" t="s">
        <v>788</v>
      </c>
      <c r="C10" s="278"/>
      <c r="D10" s="684"/>
      <c r="E10" s="684"/>
      <c r="F10" s="679"/>
    </row>
    <row r="11" spans="1:6" ht="12" customHeight="1">
      <c r="A11" s="282" t="s">
        <v>526</v>
      </c>
      <c r="B11" s="283" t="s">
        <v>789</v>
      </c>
      <c r="C11" s="284">
        <v>7100</v>
      </c>
      <c r="D11" s="680">
        <f>E11</f>
        <v>1096783.1</v>
      </c>
      <c r="E11" s="680">
        <f>E14+E18+E21+E45+E61</f>
        <v>1096783.1</v>
      </c>
      <c r="F11" s="284" t="s">
        <v>534</v>
      </c>
    </row>
    <row r="12" spans="1:6" s="290" customFormat="1" ht="12.75" customHeight="1">
      <c r="A12" s="286"/>
      <c r="B12" s="287" t="s">
        <v>17</v>
      </c>
      <c r="C12" s="288"/>
      <c r="D12" s="681"/>
      <c r="E12" s="681"/>
      <c r="F12" s="288"/>
    </row>
    <row r="13" spans="1:6" ht="12.75">
      <c r="A13" s="286"/>
      <c r="B13" s="287" t="s">
        <v>880</v>
      </c>
      <c r="C13" s="291"/>
      <c r="D13" s="682"/>
      <c r="E13" s="682"/>
      <c r="F13" s="288"/>
    </row>
    <row r="14" spans="1:6" s="290" customFormat="1" ht="12.75">
      <c r="A14" s="282" t="s">
        <v>328</v>
      </c>
      <c r="B14" s="293" t="s">
        <v>879</v>
      </c>
      <c r="C14" s="294">
        <v>7131</v>
      </c>
      <c r="D14" s="680">
        <f>E14</f>
        <v>108050</v>
      </c>
      <c r="E14" s="680">
        <f>E16+E17</f>
        <v>108050</v>
      </c>
      <c r="F14" s="284" t="s">
        <v>534</v>
      </c>
    </row>
    <row r="15" spans="1:6" ht="12.75">
      <c r="A15" s="286"/>
      <c r="B15" s="295" t="s">
        <v>880</v>
      </c>
      <c r="C15" s="296"/>
      <c r="D15" s="682"/>
      <c r="E15" s="682"/>
      <c r="F15" s="288"/>
    </row>
    <row r="16" spans="1:6" ht="25.5">
      <c r="A16" s="297" t="s">
        <v>18</v>
      </c>
      <c r="B16" s="298" t="s">
        <v>881</v>
      </c>
      <c r="C16" s="275"/>
      <c r="D16" s="299">
        <f>E16</f>
        <v>62050</v>
      </c>
      <c r="E16" s="299">
        <f>'[3]Ekamutner'!$C$5</f>
        <v>62050</v>
      </c>
      <c r="F16" s="275" t="s">
        <v>534</v>
      </c>
    </row>
    <row r="17" spans="1:6" ht="25.5">
      <c r="A17" s="297" t="s">
        <v>19</v>
      </c>
      <c r="B17" s="298" t="s">
        <v>882</v>
      </c>
      <c r="C17" s="275"/>
      <c r="D17" s="299">
        <f>E17</f>
        <v>46000</v>
      </c>
      <c r="E17" s="299">
        <f>'[3]Ekamutner'!$C$7</f>
        <v>46000</v>
      </c>
      <c r="F17" s="275" t="s">
        <v>534</v>
      </c>
    </row>
    <row r="18" spans="1:6" s="290" customFormat="1" ht="12.75">
      <c r="A18" s="282" t="s">
        <v>329</v>
      </c>
      <c r="B18" s="293" t="s">
        <v>883</v>
      </c>
      <c r="C18" s="294">
        <v>7136</v>
      </c>
      <c r="D18" s="285">
        <f>E18</f>
        <v>119000</v>
      </c>
      <c r="E18" s="285">
        <f>E20</f>
        <v>119000</v>
      </c>
      <c r="F18" s="284" t="s">
        <v>534</v>
      </c>
    </row>
    <row r="19" spans="1:6" ht="12.75">
      <c r="A19" s="286"/>
      <c r="B19" s="295" t="s">
        <v>880</v>
      </c>
      <c r="C19" s="296"/>
      <c r="D19" s="300"/>
      <c r="E19" s="300"/>
      <c r="F19" s="288"/>
    </row>
    <row r="20" spans="1:6" ht="12.75">
      <c r="A20" s="297" t="s">
        <v>20</v>
      </c>
      <c r="B20" s="298" t="s">
        <v>884</v>
      </c>
      <c r="C20" s="275"/>
      <c r="D20" s="299">
        <f>E20</f>
        <v>119000</v>
      </c>
      <c r="E20" s="299">
        <f>'[3]Ekamutner'!$C$6</f>
        <v>119000</v>
      </c>
      <c r="F20" s="275" t="s">
        <v>534</v>
      </c>
    </row>
    <row r="21" spans="1:6" s="290" customFormat="1" ht="28.5" customHeight="1">
      <c r="A21" s="282" t="s">
        <v>332</v>
      </c>
      <c r="B21" s="293" t="s">
        <v>885</v>
      </c>
      <c r="C21" s="294">
        <v>7145</v>
      </c>
      <c r="D21" s="285">
        <f>E21</f>
        <v>14270</v>
      </c>
      <c r="E21" s="285">
        <f>E23</f>
        <v>14270</v>
      </c>
      <c r="F21" s="284" t="s">
        <v>534</v>
      </c>
    </row>
    <row r="22" spans="1:6" ht="12.75">
      <c r="A22" s="286"/>
      <c r="B22" s="295" t="s">
        <v>880</v>
      </c>
      <c r="C22" s="291"/>
      <c r="D22" s="301"/>
      <c r="E22" s="301"/>
      <c r="F22" s="288"/>
    </row>
    <row r="23" spans="1:6" ht="12.75">
      <c r="A23" s="302" t="s">
        <v>21</v>
      </c>
      <c r="B23" s="303" t="s">
        <v>886</v>
      </c>
      <c r="C23" s="294">
        <v>71452</v>
      </c>
      <c r="D23" s="304">
        <f>E23</f>
        <v>14270</v>
      </c>
      <c r="E23" s="304">
        <f>E26+E30+E31+E32+E34+E35+E37+E39+E40+E42+E41+E43+E44</f>
        <v>14270</v>
      </c>
      <c r="F23" s="305" t="s">
        <v>534</v>
      </c>
    </row>
    <row r="24" spans="1:6" ht="0.75" customHeight="1">
      <c r="A24" s="306"/>
      <c r="B24" s="307" t="s">
        <v>256</v>
      </c>
      <c r="C24" s="308"/>
      <c r="D24" s="289"/>
      <c r="E24" s="309"/>
      <c r="F24" s="310"/>
    </row>
    <row r="25" spans="1:6" ht="12.75">
      <c r="A25" s="311"/>
      <c r="B25" s="312" t="s">
        <v>880</v>
      </c>
      <c r="C25" s="313"/>
      <c r="D25" s="292"/>
      <c r="E25" s="314"/>
      <c r="F25" s="315"/>
    </row>
    <row r="26" spans="1:6" ht="35.25" customHeight="1">
      <c r="A26" s="302" t="s">
        <v>22</v>
      </c>
      <c r="B26" s="316" t="s">
        <v>151</v>
      </c>
      <c r="C26" s="305"/>
      <c r="D26" s="317">
        <f>E26</f>
        <v>1000</v>
      </c>
      <c r="E26" s="317">
        <f>E28+E29</f>
        <v>1000</v>
      </c>
      <c r="F26" s="305" t="s">
        <v>534</v>
      </c>
    </row>
    <row r="27" spans="1:6" ht="12.75">
      <c r="A27" s="291"/>
      <c r="B27" s="318" t="s">
        <v>259</v>
      </c>
      <c r="C27" s="291"/>
      <c r="D27" s="319"/>
      <c r="E27" s="319"/>
      <c r="F27" s="315"/>
    </row>
    <row r="28" spans="1:6" ht="12.75">
      <c r="A28" s="297" t="s">
        <v>23</v>
      </c>
      <c r="B28" s="320" t="s">
        <v>887</v>
      </c>
      <c r="C28" s="275"/>
      <c r="D28" s="299">
        <f>E28</f>
        <v>1000</v>
      </c>
      <c r="E28" s="299">
        <f>'[3]Ekamutner'!$C$10</f>
        <v>1000</v>
      </c>
      <c r="F28" s="275"/>
    </row>
    <row r="29" spans="1:6" ht="12.75">
      <c r="A29" s="297" t="s">
        <v>24</v>
      </c>
      <c r="B29" s="320" t="s">
        <v>888</v>
      </c>
      <c r="C29" s="275"/>
      <c r="D29" s="299">
        <f>E29</f>
        <v>0</v>
      </c>
      <c r="E29" s="299">
        <v>0</v>
      </c>
      <c r="F29" s="275" t="s">
        <v>534</v>
      </c>
    </row>
    <row r="30" spans="1:6" ht="76.5">
      <c r="A30" s="297" t="s">
        <v>25</v>
      </c>
      <c r="B30" s="321" t="s">
        <v>890</v>
      </c>
      <c r="C30" s="275"/>
      <c r="D30" s="299">
        <f>E30</f>
        <v>50</v>
      </c>
      <c r="E30" s="299">
        <f>'[3]Ekamutner'!$C$9</f>
        <v>50</v>
      </c>
      <c r="F30" s="275" t="s">
        <v>534</v>
      </c>
    </row>
    <row r="31" spans="1:6" ht="38.25">
      <c r="A31" s="274" t="s">
        <v>26</v>
      </c>
      <c r="B31" s="321" t="s">
        <v>891</v>
      </c>
      <c r="C31" s="275"/>
      <c r="D31" s="299">
        <f>E31</f>
        <v>50</v>
      </c>
      <c r="E31" s="299">
        <f>'[3]Ekamutner'!$C$11</f>
        <v>50</v>
      </c>
      <c r="F31" s="275" t="s">
        <v>534</v>
      </c>
    </row>
    <row r="32" spans="1:6" ht="51">
      <c r="A32" s="297" t="s">
        <v>27</v>
      </c>
      <c r="B32" s="321" t="s">
        <v>433</v>
      </c>
      <c r="C32" s="275"/>
      <c r="D32" s="299">
        <f>E32</f>
        <v>7000</v>
      </c>
      <c r="E32" s="299">
        <f>'[3]Ekamutner'!$C$19</f>
        <v>7000</v>
      </c>
      <c r="F32" s="275" t="s">
        <v>534</v>
      </c>
    </row>
    <row r="33" spans="1:6" ht="25.5">
      <c r="A33" s="297" t="s">
        <v>28</v>
      </c>
      <c r="B33" s="321" t="s">
        <v>892</v>
      </c>
      <c r="C33" s="275"/>
      <c r="D33" s="299"/>
      <c r="E33" s="299"/>
      <c r="F33" s="275" t="s">
        <v>534</v>
      </c>
    </row>
    <row r="34" spans="1:6" ht="68.25" customHeight="1">
      <c r="A34" s="297" t="s">
        <v>29</v>
      </c>
      <c r="B34" s="321" t="s">
        <v>916</v>
      </c>
      <c r="C34" s="275"/>
      <c r="D34" s="299">
        <f>E34</f>
        <v>1800</v>
      </c>
      <c r="E34" s="299">
        <f>'[3]Ekamutner'!$C$13</f>
        <v>1800</v>
      </c>
      <c r="F34" s="275" t="s">
        <v>534</v>
      </c>
    </row>
    <row r="35" spans="1:6" ht="63.75">
      <c r="A35" s="297" t="s">
        <v>30</v>
      </c>
      <c r="B35" s="321" t="s">
        <v>434</v>
      </c>
      <c r="C35" s="275"/>
      <c r="D35" s="299">
        <f>E35</f>
        <v>300</v>
      </c>
      <c r="E35" s="299">
        <f>'[3]Ekamutner'!$C$14</f>
        <v>300</v>
      </c>
      <c r="F35" s="275" t="s">
        <v>534</v>
      </c>
    </row>
    <row r="36" spans="1:6" ht="38.25">
      <c r="A36" s="297" t="s">
        <v>31</v>
      </c>
      <c r="B36" s="321" t="s">
        <v>435</v>
      </c>
      <c r="C36" s="275"/>
      <c r="D36" s="299"/>
      <c r="E36" s="299"/>
      <c r="F36" s="275" t="s">
        <v>534</v>
      </c>
    </row>
    <row r="37" spans="1:6" ht="25.5">
      <c r="A37" s="297" t="s">
        <v>32</v>
      </c>
      <c r="B37" s="321" t="s">
        <v>436</v>
      </c>
      <c r="C37" s="275"/>
      <c r="D37" s="299">
        <f>E37</f>
        <v>1500</v>
      </c>
      <c r="E37" s="299">
        <f>'[3]Ekamutner'!$C$20</f>
        <v>1500</v>
      </c>
      <c r="F37" s="275" t="s">
        <v>534</v>
      </c>
    </row>
    <row r="38" spans="1:6" ht="25.5">
      <c r="A38" s="297" t="s">
        <v>33</v>
      </c>
      <c r="B38" s="321" t="s">
        <v>437</v>
      </c>
      <c r="C38" s="275"/>
      <c r="D38" s="299"/>
      <c r="E38" s="299"/>
      <c r="F38" s="275" t="s">
        <v>534</v>
      </c>
    </row>
    <row r="39" spans="1:6" s="290" customFormat="1" ht="51">
      <c r="A39" s="297" t="s">
        <v>34</v>
      </c>
      <c r="B39" s="321" t="s">
        <v>438</v>
      </c>
      <c r="C39" s="275"/>
      <c r="D39" s="299">
        <f aca="true" t="shared" si="0" ref="D39:D45">E39</f>
        <v>0</v>
      </c>
      <c r="E39" s="299">
        <f>'[1]Ekamutner'!$C$12</f>
        <v>0</v>
      </c>
      <c r="F39" s="275" t="s">
        <v>534</v>
      </c>
    </row>
    <row r="40" spans="1:6" ht="25.5">
      <c r="A40" s="297" t="s">
        <v>255</v>
      </c>
      <c r="B40" s="321" t="s">
        <v>439</v>
      </c>
      <c r="C40" s="275"/>
      <c r="D40" s="299">
        <f t="shared" si="0"/>
        <v>300</v>
      </c>
      <c r="E40" s="299">
        <f>'[3]Ekamutner'!$C$16</f>
        <v>300</v>
      </c>
      <c r="F40" s="275" t="s">
        <v>534</v>
      </c>
    </row>
    <row r="41" spans="1:6" ht="12.75">
      <c r="A41" s="274" t="s">
        <v>912</v>
      </c>
      <c r="B41" s="321" t="s">
        <v>914</v>
      </c>
      <c r="C41" s="275"/>
      <c r="D41" s="299">
        <f t="shared" si="0"/>
        <v>0</v>
      </c>
      <c r="E41" s="299"/>
      <c r="F41" s="275" t="s">
        <v>534</v>
      </c>
    </row>
    <row r="42" spans="1:6" ht="38.25">
      <c r="A42" s="274" t="s">
        <v>913</v>
      </c>
      <c r="B42" s="321" t="s">
        <v>915</v>
      </c>
      <c r="C42" s="275"/>
      <c r="D42" s="299">
        <f t="shared" si="0"/>
        <v>420</v>
      </c>
      <c r="E42" s="299">
        <f>'[3]Ekamutner'!$C$12</f>
        <v>420</v>
      </c>
      <c r="F42" s="275" t="s">
        <v>534</v>
      </c>
    </row>
    <row r="43" spans="1:6" ht="25.5">
      <c r="A43" s="274" t="s">
        <v>919</v>
      </c>
      <c r="B43" s="321" t="s">
        <v>920</v>
      </c>
      <c r="C43" s="275"/>
      <c r="D43" s="299">
        <f t="shared" si="0"/>
        <v>1100</v>
      </c>
      <c r="E43" s="299">
        <f>'[3]Ekamutner'!$C$21</f>
        <v>1100</v>
      </c>
      <c r="F43" s="275" t="s">
        <v>534</v>
      </c>
    </row>
    <row r="44" spans="1:6" ht="51">
      <c r="A44" s="322" t="s">
        <v>1001</v>
      </c>
      <c r="B44" s="321" t="s">
        <v>1002</v>
      </c>
      <c r="C44" s="275"/>
      <c r="D44" s="299">
        <f>E44</f>
        <v>750</v>
      </c>
      <c r="E44" s="299">
        <f>'[3]Ekamutner'!$C$30</f>
        <v>750</v>
      </c>
      <c r="F44" s="275"/>
    </row>
    <row r="45" spans="1:6" ht="25.5">
      <c r="A45" s="282" t="s">
        <v>35</v>
      </c>
      <c r="B45" s="323" t="s">
        <v>893</v>
      </c>
      <c r="C45" s="294">
        <v>7146</v>
      </c>
      <c r="D45" s="289">
        <f t="shared" si="0"/>
        <v>6000</v>
      </c>
      <c r="E45" s="289">
        <f>E50+E51</f>
        <v>6000</v>
      </c>
      <c r="F45" s="324" t="s">
        <v>534</v>
      </c>
    </row>
    <row r="46" spans="1:6" ht="12.75">
      <c r="A46" s="286"/>
      <c r="B46" s="295" t="s">
        <v>880</v>
      </c>
      <c r="C46" s="296"/>
      <c r="D46" s="300"/>
      <c r="E46" s="300"/>
      <c r="F46" s="288"/>
    </row>
    <row r="47" spans="1:6" ht="12.75">
      <c r="A47" s="302" t="s">
        <v>36</v>
      </c>
      <c r="B47" s="303" t="s">
        <v>894</v>
      </c>
      <c r="C47" s="305"/>
      <c r="D47" s="317">
        <f>E47</f>
        <v>6000</v>
      </c>
      <c r="E47" s="317">
        <f>E50+E51</f>
        <v>6000</v>
      </c>
      <c r="F47" s="305" t="s">
        <v>534</v>
      </c>
    </row>
    <row r="48" spans="1:6" ht="12.75">
      <c r="A48" s="306"/>
      <c r="B48" s="307" t="s">
        <v>37</v>
      </c>
      <c r="C48" s="288"/>
      <c r="D48" s="300"/>
      <c r="E48" s="325"/>
      <c r="F48" s="310"/>
    </row>
    <row r="49" spans="1:6" s="290" customFormat="1" ht="12.75">
      <c r="A49" s="311"/>
      <c r="B49" s="312" t="s">
        <v>880</v>
      </c>
      <c r="C49" s="291"/>
      <c r="D49" s="326"/>
      <c r="E49" s="319"/>
      <c r="F49" s="315"/>
    </row>
    <row r="50" spans="1:6" ht="63.75">
      <c r="A50" s="311" t="s">
        <v>38</v>
      </c>
      <c r="B50" s="318" t="s">
        <v>895</v>
      </c>
      <c r="C50" s="315"/>
      <c r="D50" s="319">
        <f>E50</f>
        <v>2500</v>
      </c>
      <c r="E50" s="319">
        <f>'[3]Ekamutner'!$C$17</f>
        <v>2500</v>
      </c>
      <c r="F50" s="315" t="s">
        <v>534</v>
      </c>
    </row>
    <row r="51" spans="1:6" ht="76.5">
      <c r="A51" s="274" t="s">
        <v>39</v>
      </c>
      <c r="B51" s="321" t="s">
        <v>896</v>
      </c>
      <c r="C51" s="275"/>
      <c r="D51" s="299">
        <f>E51</f>
        <v>3500</v>
      </c>
      <c r="E51" s="299">
        <f>'[3]Ekamutner'!$C$18</f>
        <v>3500</v>
      </c>
      <c r="F51" s="275" t="s">
        <v>534</v>
      </c>
    </row>
    <row r="52" spans="1:6" ht="12.75">
      <c r="A52" s="282" t="s">
        <v>40</v>
      </c>
      <c r="B52" s="293" t="s">
        <v>897</v>
      </c>
      <c r="C52" s="284">
        <v>7161</v>
      </c>
      <c r="D52" s="285"/>
      <c r="E52" s="285"/>
      <c r="F52" s="284" t="s">
        <v>534</v>
      </c>
    </row>
    <row r="53" spans="1:6" ht="12.75">
      <c r="A53" s="306"/>
      <c r="B53" s="307" t="s">
        <v>609</v>
      </c>
      <c r="C53" s="288"/>
      <c r="D53" s="300"/>
      <c r="E53" s="300"/>
      <c r="F53" s="310"/>
    </row>
    <row r="54" spans="1:6" ht="12.75">
      <c r="A54" s="286"/>
      <c r="B54" s="307" t="s">
        <v>880</v>
      </c>
      <c r="C54" s="291"/>
      <c r="D54" s="300"/>
      <c r="E54" s="300"/>
      <c r="F54" s="288"/>
    </row>
    <row r="55" spans="1:6" ht="25.5">
      <c r="A55" s="302" t="s">
        <v>41</v>
      </c>
      <c r="B55" s="303" t="s">
        <v>229</v>
      </c>
      <c r="C55" s="327"/>
      <c r="D55" s="317"/>
      <c r="E55" s="317"/>
      <c r="F55" s="305" t="s">
        <v>534</v>
      </c>
    </row>
    <row r="56" spans="1:6" s="290" customFormat="1" ht="12.75">
      <c r="A56" s="311"/>
      <c r="B56" s="312" t="s">
        <v>230</v>
      </c>
      <c r="C56" s="296"/>
      <c r="D56" s="326"/>
      <c r="E56" s="319"/>
      <c r="F56" s="315"/>
    </row>
    <row r="57" spans="1:6" ht="12.75">
      <c r="A57" s="328" t="s">
        <v>42</v>
      </c>
      <c r="B57" s="321" t="s">
        <v>898</v>
      </c>
      <c r="C57" s="275"/>
      <c r="D57" s="299"/>
      <c r="E57" s="299"/>
      <c r="F57" s="275" t="s">
        <v>534</v>
      </c>
    </row>
    <row r="58" spans="1:6" s="290" customFormat="1" ht="12.75">
      <c r="A58" s="328" t="s">
        <v>43</v>
      </c>
      <c r="B58" s="321" t="s">
        <v>899</v>
      </c>
      <c r="C58" s="275"/>
      <c r="D58" s="299"/>
      <c r="E58" s="299"/>
      <c r="F58" s="275" t="s">
        <v>534</v>
      </c>
    </row>
    <row r="59" spans="1:6" ht="51">
      <c r="A59" s="328" t="s">
        <v>44</v>
      </c>
      <c r="B59" s="321" t="s">
        <v>231</v>
      </c>
      <c r="C59" s="275"/>
      <c r="D59" s="299"/>
      <c r="E59" s="299"/>
      <c r="F59" s="275" t="s">
        <v>534</v>
      </c>
    </row>
    <row r="60" spans="1:6" ht="63.75">
      <c r="A60" s="328" t="s">
        <v>608</v>
      </c>
      <c r="B60" s="303" t="s">
        <v>129</v>
      </c>
      <c r="C60" s="275"/>
      <c r="D60" s="329"/>
      <c r="E60" s="329"/>
      <c r="F60" s="275" t="s">
        <v>534</v>
      </c>
    </row>
    <row r="61" spans="1:6" s="290" customFormat="1" ht="12.75">
      <c r="A61" s="282" t="s">
        <v>527</v>
      </c>
      <c r="B61" s="293" t="s">
        <v>900</v>
      </c>
      <c r="C61" s="284">
        <v>7300</v>
      </c>
      <c r="D61" s="680">
        <f>D76+D70</f>
        <v>849463.1</v>
      </c>
      <c r="E61" s="680">
        <f>E76+E70</f>
        <v>849463.1</v>
      </c>
      <c r="F61" s="680">
        <v>0</v>
      </c>
    </row>
    <row r="62" spans="1:6" s="290" customFormat="1" ht="25.5" customHeight="1">
      <c r="A62" s="286"/>
      <c r="B62" s="295" t="s">
        <v>45</v>
      </c>
      <c r="C62" s="266"/>
      <c r="D62" s="681"/>
      <c r="E62" s="681"/>
      <c r="F62" s="681"/>
    </row>
    <row r="63" spans="1:6" ht="12.75">
      <c r="A63" s="286"/>
      <c r="B63" s="295" t="s">
        <v>880</v>
      </c>
      <c r="C63" s="291"/>
      <c r="D63" s="682"/>
      <c r="E63" s="682"/>
      <c r="F63" s="682"/>
    </row>
    <row r="64" spans="1:6" s="290" customFormat="1" ht="25.5">
      <c r="A64" s="282" t="s">
        <v>335</v>
      </c>
      <c r="B64" s="293" t="s">
        <v>901</v>
      </c>
      <c r="C64" s="294">
        <v>7311</v>
      </c>
      <c r="D64" s="330"/>
      <c r="E64" s="330"/>
      <c r="F64" s="284" t="s">
        <v>534</v>
      </c>
    </row>
    <row r="65" spans="1:6" ht="12.75">
      <c r="A65" s="286"/>
      <c r="B65" s="331" t="s">
        <v>880</v>
      </c>
      <c r="C65" s="296"/>
      <c r="D65" s="332"/>
      <c r="E65" s="332"/>
      <c r="F65" s="288"/>
    </row>
    <row r="66" spans="1:6" s="290" customFormat="1" ht="51">
      <c r="A66" s="297" t="s">
        <v>46</v>
      </c>
      <c r="B66" s="303" t="s">
        <v>250</v>
      </c>
      <c r="C66" s="333"/>
      <c r="D66" s="334"/>
      <c r="E66" s="334"/>
      <c r="F66" s="275" t="s">
        <v>534</v>
      </c>
    </row>
    <row r="67" spans="1:6" ht="25.5">
      <c r="A67" s="335" t="s">
        <v>336</v>
      </c>
      <c r="B67" s="293" t="s">
        <v>902</v>
      </c>
      <c r="C67" s="336">
        <v>7312</v>
      </c>
      <c r="D67" s="337"/>
      <c r="E67" s="284" t="s">
        <v>534</v>
      </c>
      <c r="F67" s="305"/>
    </row>
    <row r="68" spans="1:6" s="290" customFormat="1" ht="12.75">
      <c r="A68" s="338"/>
      <c r="B68" s="331" t="s">
        <v>880</v>
      </c>
      <c r="C68" s="339"/>
      <c r="D68" s="313"/>
      <c r="E68" s="313"/>
      <c r="F68" s="339"/>
    </row>
    <row r="69" spans="1:6" ht="51">
      <c r="A69" s="274" t="s">
        <v>337</v>
      </c>
      <c r="B69" s="303" t="s">
        <v>251</v>
      </c>
      <c r="C69" s="333"/>
      <c r="D69" s="334"/>
      <c r="E69" s="275" t="s">
        <v>534</v>
      </c>
      <c r="F69" s="275"/>
    </row>
    <row r="70" spans="1:6" ht="25.5">
      <c r="A70" s="335" t="s">
        <v>47</v>
      </c>
      <c r="B70" s="293" t="s">
        <v>903</v>
      </c>
      <c r="C70" s="336">
        <v>7321</v>
      </c>
      <c r="D70" s="340">
        <f>E70</f>
        <v>25825</v>
      </c>
      <c r="E70" s="341">
        <f>E72</f>
        <v>25825</v>
      </c>
      <c r="F70" s="284" t="s">
        <v>534</v>
      </c>
    </row>
    <row r="71" spans="1:6" ht="12.75">
      <c r="A71" s="338"/>
      <c r="B71" s="331" t="s">
        <v>880</v>
      </c>
      <c r="C71" s="339"/>
      <c r="D71" s="313"/>
      <c r="E71" s="313"/>
      <c r="F71" s="339"/>
    </row>
    <row r="72" spans="1:6" ht="51">
      <c r="A72" s="297" t="s">
        <v>48</v>
      </c>
      <c r="B72" s="303" t="s">
        <v>904</v>
      </c>
      <c r="C72" s="333"/>
      <c r="D72" s="342">
        <f>E72</f>
        <v>25825</v>
      </c>
      <c r="E72" s="343">
        <f>'[3]Ekamutner'!$C$36</f>
        <v>25825</v>
      </c>
      <c r="F72" s="275" t="s">
        <v>534</v>
      </c>
    </row>
    <row r="73" spans="1:6" ht="25.5">
      <c r="A73" s="335" t="s">
        <v>49</v>
      </c>
      <c r="B73" s="293" t="s">
        <v>905</v>
      </c>
      <c r="C73" s="336">
        <v>7322</v>
      </c>
      <c r="D73" s="337"/>
      <c r="E73" s="284" t="s">
        <v>534</v>
      </c>
      <c r="F73" s="305"/>
    </row>
    <row r="74" spans="1:6" ht="12.75">
      <c r="A74" s="338"/>
      <c r="B74" s="331" t="s">
        <v>880</v>
      </c>
      <c r="C74" s="339"/>
      <c r="D74" s="313"/>
      <c r="E74" s="313"/>
      <c r="F74" s="339"/>
    </row>
    <row r="75" spans="1:6" ht="51">
      <c r="A75" s="297" t="s">
        <v>50</v>
      </c>
      <c r="B75" s="303" t="s">
        <v>906</v>
      </c>
      <c r="C75" s="333"/>
      <c r="D75" s="334"/>
      <c r="E75" s="275" t="s">
        <v>534</v>
      </c>
      <c r="F75" s="275"/>
    </row>
    <row r="76" spans="1:6" ht="25.5">
      <c r="A76" s="282" t="s">
        <v>51</v>
      </c>
      <c r="B76" s="293" t="s">
        <v>907</v>
      </c>
      <c r="C76" s="284">
        <v>7331</v>
      </c>
      <c r="D76" s="285">
        <f>D79+D84+D80</f>
        <v>823638.1</v>
      </c>
      <c r="E76" s="285">
        <f>E79+E84+E83+E80</f>
        <v>823638.1</v>
      </c>
      <c r="F76" s="284" t="s">
        <v>534</v>
      </c>
    </row>
    <row r="77" spans="1:6" ht="12.75">
      <c r="A77" s="286"/>
      <c r="B77" s="295" t="s">
        <v>249</v>
      </c>
      <c r="D77" s="300"/>
      <c r="E77" s="300"/>
      <c r="F77" s="288"/>
    </row>
    <row r="78" spans="1:6" ht="12.75">
      <c r="A78" s="286"/>
      <c r="B78" s="295" t="s">
        <v>259</v>
      </c>
      <c r="C78" s="291"/>
      <c r="D78" s="300"/>
      <c r="E78" s="300"/>
      <c r="F78" s="288"/>
    </row>
    <row r="79" spans="1:6" ht="25.5">
      <c r="A79" s="302" t="s">
        <v>52</v>
      </c>
      <c r="B79" s="303" t="s">
        <v>908</v>
      </c>
      <c r="C79" s="327"/>
      <c r="D79" s="317">
        <f>E79</f>
        <v>813096.9</v>
      </c>
      <c r="E79" s="317">
        <f>'[3]Ekamutner'!$D$32</f>
        <v>813096.9</v>
      </c>
      <c r="F79" s="305" t="s">
        <v>534</v>
      </c>
    </row>
    <row r="80" spans="1:6" ht="25.5">
      <c r="A80" s="302" t="s">
        <v>53</v>
      </c>
      <c r="B80" s="303" t="s">
        <v>232</v>
      </c>
      <c r="C80" s="344"/>
      <c r="D80" s="345">
        <f>E80</f>
        <v>112.5</v>
      </c>
      <c r="E80" s="305">
        <f>'[3]Ekamutner'!$E$32</f>
        <v>112.5</v>
      </c>
      <c r="F80" s="305" t="s">
        <v>534</v>
      </c>
    </row>
    <row r="81" spans="1:6" s="290" customFormat="1" ht="12.75">
      <c r="A81" s="311"/>
      <c r="B81" s="346" t="s">
        <v>880</v>
      </c>
      <c r="C81" s="347"/>
      <c r="D81" s="291"/>
      <c r="E81" s="315"/>
      <c r="F81" s="315"/>
    </row>
    <row r="82" spans="1:6" ht="51">
      <c r="A82" s="297" t="s">
        <v>54</v>
      </c>
      <c r="B82" s="320" t="s">
        <v>909</v>
      </c>
      <c r="C82" s="275"/>
      <c r="D82" s="334"/>
      <c r="E82" s="275"/>
      <c r="F82" s="275" t="s">
        <v>534</v>
      </c>
    </row>
    <row r="83" spans="1:6" ht="25.5">
      <c r="A83" s="297" t="s">
        <v>55</v>
      </c>
      <c r="B83" s="320" t="s">
        <v>233</v>
      </c>
      <c r="C83" s="275"/>
      <c r="D83" s="348">
        <f>E83</f>
        <v>0</v>
      </c>
      <c r="E83" s="349"/>
      <c r="F83" s="275" t="s">
        <v>534</v>
      </c>
    </row>
    <row r="84" spans="1:6" ht="25.5">
      <c r="A84" s="297" t="s">
        <v>56</v>
      </c>
      <c r="B84" s="303" t="s">
        <v>234</v>
      </c>
      <c r="C84" s="333"/>
      <c r="D84" s="348">
        <f>E84</f>
        <v>10428.699999999999</v>
      </c>
      <c r="E84" s="349">
        <f>'[3]Ekamutner'!$C$33</f>
        <v>10428.699999999999</v>
      </c>
      <c r="F84" s="275" t="s">
        <v>534</v>
      </c>
    </row>
    <row r="85" spans="1:6" ht="25.5">
      <c r="A85" s="302" t="s">
        <v>57</v>
      </c>
      <c r="B85" s="303" t="s">
        <v>235</v>
      </c>
      <c r="C85" s="344"/>
      <c r="D85" s="345"/>
      <c r="E85" s="305"/>
      <c r="F85" s="305" t="s">
        <v>534</v>
      </c>
    </row>
    <row r="86" spans="1:6" s="290" customFormat="1" ht="25.5">
      <c r="A86" s="282" t="s">
        <v>58</v>
      </c>
      <c r="B86" s="293" t="s">
        <v>910</v>
      </c>
      <c r="C86" s="294">
        <v>7332</v>
      </c>
      <c r="D86" s="680">
        <f>D89</f>
        <v>0</v>
      </c>
      <c r="E86" s="284" t="s">
        <v>534</v>
      </c>
      <c r="F86" s="689"/>
    </row>
    <row r="87" spans="1:6" ht="12.75" customHeight="1">
      <c r="A87" s="286"/>
      <c r="B87" s="295" t="s">
        <v>252</v>
      </c>
      <c r="C87" s="296"/>
      <c r="D87" s="681"/>
      <c r="E87" s="310"/>
      <c r="F87" s="690"/>
    </row>
    <row r="88" spans="1:6" ht="12.75">
      <c r="A88" s="286"/>
      <c r="B88" s="331" t="s">
        <v>880</v>
      </c>
      <c r="C88" s="296"/>
      <c r="D88" s="682"/>
      <c r="E88" s="288"/>
      <c r="F88" s="691"/>
    </row>
    <row r="89" spans="1:6" s="290" customFormat="1" ht="25.5">
      <c r="A89" s="297" t="s">
        <v>59</v>
      </c>
      <c r="B89" s="303" t="s">
        <v>0</v>
      </c>
      <c r="C89" s="333"/>
      <c r="D89" s="285">
        <f>F89</f>
        <v>0</v>
      </c>
      <c r="E89" s="275" t="s">
        <v>534</v>
      </c>
      <c r="F89" s="350"/>
    </row>
    <row r="90" spans="1:6" ht="36.75" customHeight="1">
      <c r="A90" s="302" t="s">
        <v>60</v>
      </c>
      <c r="B90" s="303" t="s">
        <v>236</v>
      </c>
      <c r="C90" s="344"/>
      <c r="D90" s="351"/>
      <c r="E90" s="305" t="s">
        <v>534</v>
      </c>
      <c r="F90" s="305"/>
    </row>
    <row r="91" spans="1:6" ht="12.75">
      <c r="A91" s="282" t="s">
        <v>528</v>
      </c>
      <c r="B91" s="293" t="s">
        <v>1</v>
      </c>
      <c r="C91" s="284">
        <v>7400</v>
      </c>
      <c r="D91" s="285">
        <f>E91</f>
        <v>172032.5</v>
      </c>
      <c r="E91" s="285">
        <f>E100+E107+E113+E118+E133</f>
        <v>172032.5</v>
      </c>
      <c r="F91" s="284"/>
    </row>
    <row r="92" spans="1:6" ht="25.5">
      <c r="A92" s="286"/>
      <c r="B92" s="295" t="s">
        <v>237</v>
      </c>
      <c r="D92" s="352"/>
      <c r="E92" s="332"/>
      <c r="F92" s="288"/>
    </row>
    <row r="93" spans="1:6" ht="12.75">
      <c r="A93" s="286"/>
      <c r="B93" s="295" t="s">
        <v>880</v>
      </c>
      <c r="C93" s="291"/>
      <c r="D93" s="352"/>
      <c r="E93" s="332"/>
      <c r="F93" s="288"/>
    </row>
    <row r="94" spans="1:6" ht="12.75">
      <c r="A94" s="282" t="s">
        <v>341</v>
      </c>
      <c r="B94" s="293" t="s">
        <v>2</v>
      </c>
      <c r="C94" s="294">
        <v>7411</v>
      </c>
      <c r="D94" s="353"/>
      <c r="E94" s="284" t="s">
        <v>534</v>
      </c>
      <c r="F94" s="284"/>
    </row>
    <row r="95" spans="1:6" ht="12.75">
      <c r="A95" s="286"/>
      <c r="B95" s="295" t="s">
        <v>880</v>
      </c>
      <c r="C95" s="296"/>
      <c r="D95" s="332"/>
      <c r="E95" s="288"/>
      <c r="F95" s="288"/>
    </row>
    <row r="96" spans="1:6" s="290" customFormat="1" ht="25.5">
      <c r="A96" s="297" t="s">
        <v>61</v>
      </c>
      <c r="B96" s="298" t="s">
        <v>238</v>
      </c>
      <c r="C96" s="333"/>
      <c r="D96" s="334"/>
      <c r="E96" s="275" t="s">
        <v>534</v>
      </c>
      <c r="F96" s="275"/>
    </row>
    <row r="97" spans="1:6" ht="12.75">
      <c r="A97" s="282" t="s">
        <v>62</v>
      </c>
      <c r="B97" s="293" t="s">
        <v>3</v>
      </c>
      <c r="C97" s="294">
        <v>7412</v>
      </c>
      <c r="D97" s="353"/>
      <c r="E97" s="353"/>
      <c r="F97" s="284" t="s">
        <v>534</v>
      </c>
    </row>
    <row r="98" spans="1:6" ht="12.75">
      <c r="A98" s="286"/>
      <c r="B98" s="295" t="s">
        <v>880</v>
      </c>
      <c r="C98" s="296"/>
      <c r="D98" s="332"/>
      <c r="E98" s="332"/>
      <c r="F98" s="288"/>
    </row>
    <row r="99" spans="1:6" s="290" customFormat="1" ht="38.25">
      <c r="A99" s="297" t="s">
        <v>63</v>
      </c>
      <c r="B99" s="303" t="s">
        <v>239</v>
      </c>
      <c r="C99" s="333"/>
      <c r="D99" s="334"/>
      <c r="E99" s="275"/>
      <c r="F99" s="275" t="s">
        <v>534</v>
      </c>
    </row>
    <row r="100" spans="1:6" ht="12.75">
      <c r="A100" s="282" t="s">
        <v>64</v>
      </c>
      <c r="B100" s="293" t="s">
        <v>4</v>
      </c>
      <c r="C100" s="294">
        <v>7415</v>
      </c>
      <c r="D100" s="285">
        <f>E100</f>
        <v>25584</v>
      </c>
      <c r="E100" s="285">
        <f>E103+E105+E106</f>
        <v>25584</v>
      </c>
      <c r="F100" s="284" t="s">
        <v>534</v>
      </c>
    </row>
    <row r="101" spans="1:6" s="290" customFormat="1" ht="12.75">
      <c r="A101" s="286"/>
      <c r="B101" s="295" t="s">
        <v>65</v>
      </c>
      <c r="C101" s="296"/>
      <c r="D101" s="300"/>
      <c r="E101" s="300"/>
      <c r="F101" s="288"/>
    </row>
    <row r="102" spans="1:6" ht="12.75">
      <c r="A102" s="286"/>
      <c r="B102" s="295" t="s">
        <v>880</v>
      </c>
      <c r="C102" s="296"/>
      <c r="D102" s="300"/>
      <c r="E102" s="300"/>
      <c r="F102" s="288"/>
    </row>
    <row r="103" spans="1:6" s="290" customFormat="1" ht="12.75">
      <c r="A103" s="297" t="s">
        <v>66</v>
      </c>
      <c r="B103" s="303" t="s">
        <v>240</v>
      </c>
      <c r="C103" s="333"/>
      <c r="D103" s="299">
        <f>E103</f>
        <v>21840</v>
      </c>
      <c r="E103" s="299">
        <f>'[3]Ekamutner'!$C$22</f>
        <v>21840</v>
      </c>
      <c r="F103" s="275" t="s">
        <v>534</v>
      </c>
    </row>
    <row r="104" spans="1:6" ht="25.5">
      <c r="A104" s="297" t="s">
        <v>67</v>
      </c>
      <c r="B104" s="303" t="s">
        <v>241</v>
      </c>
      <c r="C104" s="333"/>
      <c r="D104" s="299"/>
      <c r="E104" s="299"/>
      <c r="F104" s="275" t="s">
        <v>534</v>
      </c>
    </row>
    <row r="105" spans="1:6" s="290" customFormat="1" ht="38.25">
      <c r="A105" s="297" t="s">
        <v>68</v>
      </c>
      <c r="B105" s="303" t="s">
        <v>5</v>
      </c>
      <c r="C105" s="333"/>
      <c r="D105" s="299">
        <f>E105</f>
        <v>0</v>
      </c>
      <c r="E105" s="299"/>
      <c r="F105" s="275" t="s">
        <v>534</v>
      </c>
    </row>
    <row r="106" spans="1:6" ht="12.75">
      <c r="A106" s="274" t="s">
        <v>725</v>
      </c>
      <c r="B106" s="303" t="s">
        <v>6</v>
      </c>
      <c r="C106" s="333"/>
      <c r="D106" s="299">
        <f>E106</f>
        <v>3744</v>
      </c>
      <c r="E106" s="299">
        <f>'[3]Ekamutner'!$C$23</f>
        <v>3744</v>
      </c>
      <c r="F106" s="275" t="s">
        <v>534</v>
      </c>
    </row>
    <row r="107" spans="1:6" ht="25.5">
      <c r="A107" s="282" t="s">
        <v>726</v>
      </c>
      <c r="B107" s="293" t="s">
        <v>7</v>
      </c>
      <c r="C107" s="294">
        <v>7421</v>
      </c>
      <c r="D107" s="285">
        <f>E107</f>
        <v>5474.3</v>
      </c>
      <c r="E107" s="285">
        <f>E111+E112</f>
        <v>5474.3</v>
      </c>
      <c r="F107" s="284" t="s">
        <v>534</v>
      </c>
    </row>
    <row r="108" spans="1:6" s="290" customFormat="1" ht="12.75">
      <c r="A108" s="286"/>
      <c r="B108" s="295" t="s">
        <v>242</v>
      </c>
      <c r="C108" s="296"/>
      <c r="D108" s="352"/>
      <c r="E108" s="352"/>
      <c r="F108" s="288"/>
    </row>
    <row r="109" spans="1:6" s="290" customFormat="1" ht="12.75">
      <c r="A109" s="286"/>
      <c r="B109" s="295" t="s">
        <v>880</v>
      </c>
      <c r="C109" s="296"/>
      <c r="D109" s="352"/>
      <c r="E109" s="352"/>
      <c r="F109" s="288"/>
    </row>
    <row r="110" spans="1:6" ht="76.5">
      <c r="A110" s="297" t="s">
        <v>727</v>
      </c>
      <c r="B110" s="303" t="s">
        <v>253</v>
      </c>
      <c r="C110" s="333"/>
      <c r="D110" s="354"/>
      <c r="E110" s="349"/>
      <c r="F110" s="275" t="s">
        <v>534</v>
      </c>
    </row>
    <row r="111" spans="1:6" ht="38.25">
      <c r="A111" s="297" t="s">
        <v>440</v>
      </c>
      <c r="B111" s="303" t="s">
        <v>254</v>
      </c>
      <c r="C111" s="275"/>
      <c r="D111" s="299">
        <f>E111</f>
        <v>5474.3</v>
      </c>
      <c r="E111" s="299">
        <f>'[3]Ekamutner'!$C$24</f>
        <v>5474.3</v>
      </c>
      <c r="F111" s="275" t="s">
        <v>534</v>
      </c>
    </row>
    <row r="112" spans="1:6" ht="61.5" customHeight="1">
      <c r="A112" s="297" t="s">
        <v>243</v>
      </c>
      <c r="B112" s="303" t="s">
        <v>244</v>
      </c>
      <c r="C112" s="275"/>
      <c r="D112" s="355"/>
      <c r="E112" s="356"/>
      <c r="F112" s="275" t="s">
        <v>534</v>
      </c>
    </row>
    <row r="113" spans="1:6" s="290" customFormat="1" ht="12.75">
      <c r="A113" s="282" t="s">
        <v>69</v>
      </c>
      <c r="B113" s="293" t="s">
        <v>8</v>
      </c>
      <c r="C113" s="294">
        <v>7422</v>
      </c>
      <c r="D113" s="285">
        <f>E113</f>
        <v>139974.2</v>
      </c>
      <c r="E113" s="285">
        <f>E116+E117</f>
        <v>139974.2</v>
      </c>
      <c r="F113" s="284" t="s">
        <v>534</v>
      </c>
    </row>
    <row r="114" spans="1:6" s="290" customFormat="1" ht="12.75">
      <c r="A114" s="286"/>
      <c r="B114" s="295" t="s">
        <v>245</v>
      </c>
      <c r="C114" s="296"/>
      <c r="D114" s="300"/>
      <c r="E114" s="300"/>
      <c r="F114" s="288"/>
    </row>
    <row r="115" spans="1:6" ht="12.75">
      <c r="A115" s="286"/>
      <c r="B115" s="295" t="s">
        <v>880</v>
      </c>
      <c r="C115" s="296"/>
      <c r="D115" s="300"/>
      <c r="E115" s="300"/>
      <c r="F115" s="288"/>
    </row>
    <row r="116" spans="1:6" ht="12.75">
      <c r="A116" s="297" t="s">
        <v>70</v>
      </c>
      <c r="B116" s="303" t="s">
        <v>9</v>
      </c>
      <c r="C116" s="357"/>
      <c r="D116" s="358">
        <f>E116</f>
        <v>139974.2</v>
      </c>
      <c r="E116" s="299">
        <f>'[3]Ekamutner'!$C$25+'[3]Ekamutner'!$C$26+'[3]Ekamutner'!$C$27+'[3]Ekamutner'!$C$28</f>
        <v>139974.2</v>
      </c>
      <c r="F116" s="275" t="s">
        <v>534</v>
      </c>
    </row>
    <row r="117" spans="1:6" s="290" customFormat="1" ht="25.5">
      <c r="A117" s="297" t="s">
        <v>71</v>
      </c>
      <c r="B117" s="303" t="s">
        <v>10</v>
      </c>
      <c r="C117" s="275"/>
      <c r="D117" s="299">
        <f>E117</f>
        <v>0</v>
      </c>
      <c r="E117" s="299"/>
      <c r="F117" s="275" t="s">
        <v>534</v>
      </c>
    </row>
    <row r="118" spans="1:6" ht="12.75">
      <c r="A118" s="282" t="s">
        <v>72</v>
      </c>
      <c r="B118" s="293" t="s">
        <v>11</v>
      </c>
      <c r="C118" s="294">
        <v>7431</v>
      </c>
      <c r="D118" s="285">
        <f>E118</f>
        <v>1000</v>
      </c>
      <c r="E118" s="285">
        <f>E121</f>
        <v>1000</v>
      </c>
      <c r="F118" s="284" t="s">
        <v>534</v>
      </c>
    </row>
    <row r="119" spans="1:6" ht="12.75">
      <c r="A119" s="286"/>
      <c r="B119" s="295" t="s">
        <v>73</v>
      </c>
      <c r="C119" s="296"/>
      <c r="D119" s="300"/>
      <c r="E119" s="300"/>
      <c r="F119" s="288"/>
    </row>
    <row r="120" spans="1:6" ht="12.75">
      <c r="A120" s="286"/>
      <c r="B120" s="295" t="s">
        <v>880</v>
      </c>
      <c r="C120" s="296"/>
      <c r="D120" s="300"/>
      <c r="E120" s="300"/>
      <c r="F120" s="288"/>
    </row>
    <row r="121" spans="1:6" ht="38.25">
      <c r="A121" s="297" t="s">
        <v>74</v>
      </c>
      <c r="B121" s="303" t="s">
        <v>541</v>
      </c>
      <c r="C121" s="333"/>
      <c r="D121" s="299">
        <f>E121</f>
        <v>1000</v>
      </c>
      <c r="E121" s="299">
        <f>'[3]Ekamutner'!$C$31</f>
        <v>1000</v>
      </c>
      <c r="F121" s="275" t="s">
        <v>534</v>
      </c>
    </row>
    <row r="122" spans="1:6" ht="38.25">
      <c r="A122" s="297" t="s">
        <v>75</v>
      </c>
      <c r="B122" s="303" t="s">
        <v>246</v>
      </c>
      <c r="C122" s="333"/>
      <c r="D122" s="354"/>
      <c r="E122" s="349"/>
      <c r="F122" s="275" t="s">
        <v>534</v>
      </c>
    </row>
    <row r="123" spans="1:6" ht="12.75">
      <c r="A123" s="282" t="s">
        <v>76</v>
      </c>
      <c r="B123" s="293" t="s">
        <v>441</v>
      </c>
      <c r="C123" s="294">
        <v>7441</v>
      </c>
      <c r="D123" s="345"/>
      <c r="E123" s="305"/>
      <c r="F123" s="284" t="s">
        <v>534</v>
      </c>
    </row>
    <row r="124" spans="1:6" ht="12.75">
      <c r="A124" s="286"/>
      <c r="B124" s="295" t="s">
        <v>77</v>
      </c>
      <c r="C124" s="296"/>
      <c r="D124" s="332"/>
      <c r="E124" s="310"/>
      <c r="F124" s="288"/>
    </row>
    <row r="125" spans="1:6" ht="12.75">
      <c r="A125" s="359"/>
      <c r="B125" s="295" t="s">
        <v>880</v>
      </c>
      <c r="C125" s="291"/>
      <c r="D125" s="332"/>
      <c r="E125" s="310"/>
      <c r="F125" s="288"/>
    </row>
    <row r="126" spans="1:6" ht="84" customHeight="1">
      <c r="A126" s="286" t="s">
        <v>78</v>
      </c>
      <c r="B126" s="298" t="s">
        <v>355</v>
      </c>
      <c r="C126" s="333"/>
      <c r="D126" s="345"/>
      <c r="E126" s="305"/>
      <c r="F126" s="275" t="s">
        <v>534</v>
      </c>
    </row>
    <row r="127" spans="1:6" ht="93" customHeight="1">
      <c r="A127" s="297" t="s">
        <v>247</v>
      </c>
      <c r="B127" s="298" t="s">
        <v>356</v>
      </c>
      <c r="C127" s="347"/>
      <c r="D127" s="345"/>
      <c r="E127" s="305"/>
      <c r="F127" s="275" t="s">
        <v>534</v>
      </c>
    </row>
    <row r="128" spans="1:6" ht="12.75">
      <c r="A128" s="282" t="s">
        <v>79</v>
      </c>
      <c r="B128" s="293" t="s">
        <v>752</v>
      </c>
      <c r="C128" s="294">
        <v>7442</v>
      </c>
      <c r="D128" s="353"/>
      <c r="E128" s="284" t="s">
        <v>534</v>
      </c>
      <c r="F128" s="284"/>
    </row>
    <row r="129" spans="1:6" ht="12.75">
      <c r="A129" s="286"/>
      <c r="B129" s="295" t="s">
        <v>442</v>
      </c>
      <c r="C129" s="296"/>
      <c r="D129" s="332"/>
      <c r="E129" s="288"/>
      <c r="F129" s="288"/>
    </row>
    <row r="130" spans="1:6" ht="12.75">
      <c r="A130" s="286"/>
      <c r="B130" s="295" t="s">
        <v>880</v>
      </c>
      <c r="C130" s="296"/>
      <c r="D130" s="332"/>
      <c r="E130" s="288"/>
      <c r="F130" s="288"/>
    </row>
    <row r="131" spans="1:6" ht="89.25" customHeight="1">
      <c r="A131" s="297" t="s">
        <v>80</v>
      </c>
      <c r="B131" s="298" t="s">
        <v>12</v>
      </c>
      <c r="C131" s="333"/>
      <c r="D131" s="334"/>
      <c r="E131" s="275" t="s">
        <v>534</v>
      </c>
      <c r="F131" s="275"/>
    </row>
    <row r="132" spans="1:6" ht="93.75" customHeight="1">
      <c r="A132" s="297" t="s">
        <v>81</v>
      </c>
      <c r="B132" s="303" t="s">
        <v>13</v>
      </c>
      <c r="C132" s="333"/>
      <c r="D132" s="334"/>
      <c r="E132" s="275" t="s">
        <v>534</v>
      </c>
      <c r="F132" s="360"/>
    </row>
    <row r="133" spans="1:6" ht="12.75">
      <c r="A133" s="335" t="s">
        <v>443</v>
      </c>
      <c r="B133" s="293" t="s">
        <v>540</v>
      </c>
      <c r="C133" s="284">
        <v>7451</v>
      </c>
      <c r="D133" s="353"/>
      <c r="E133" s="361">
        <f>E138</f>
        <v>0</v>
      </c>
      <c r="F133" s="284"/>
    </row>
    <row r="134" spans="1:6" ht="12.75">
      <c r="A134" s="306"/>
      <c r="B134" s="295" t="s">
        <v>753</v>
      </c>
      <c r="C134" s="324"/>
      <c r="D134" s="332"/>
      <c r="E134" s="332"/>
      <c r="F134" s="288"/>
    </row>
    <row r="135" spans="1:6" ht="12.75">
      <c r="A135" s="311"/>
      <c r="B135" s="295" t="s">
        <v>880</v>
      </c>
      <c r="C135" s="339"/>
      <c r="D135" s="332"/>
      <c r="E135" s="332"/>
      <c r="F135" s="288"/>
    </row>
    <row r="136" spans="1:6" ht="25.5">
      <c r="A136" s="297" t="s">
        <v>444</v>
      </c>
      <c r="B136" s="303" t="s">
        <v>14</v>
      </c>
      <c r="C136" s="333"/>
      <c r="D136" s="334"/>
      <c r="E136" s="275" t="s">
        <v>534</v>
      </c>
      <c r="F136" s="275"/>
    </row>
    <row r="137" spans="1:6" ht="25.5">
      <c r="A137" s="297" t="s">
        <v>445</v>
      </c>
      <c r="B137" s="303" t="s">
        <v>15</v>
      </c>
      <c r="C137" s="333"/>
      <c r="D137" s="334"/>
      <c r="E137" s="275" t="s">
        <v>534</v>
      </c>
      <c r="F137" s="275"/>
    </row>
    <row r="138" spans="1:6" ht="25.5">
      <c r="A138" s="297" t="s">
        <v>446</v>
      </c>
      <c r="B138" s="298" t="s">
        <v>248</v>
      </c>
      <c r="C138" s="333"/>
      <c r="D138" s="334"/>
      <c r="E138" s="343"/>
      <c r="F138" s="275"/>
    </row>
    <row r="139" ht="3" customHeight="1"/>
    <row r="140" spans="1:5" ht="33.75" customHeight="1">
      <c r="A140" s="687" t="s">
        <v>456</v>
      </c>
      <c r="B140" s="688"/>
      <c r="C140" s="688"/>
      <c r="D140" s="688"/>
      <c r="E140" s="688"/>
    </row>
    <row r="141" spans="1:4" ht="13.5" thickBot="1">
      <c r="A141" s="362" t="s">
        <v>141</v>
      </c>
      <c r="B141" s="267"/>
      <c r="C141" s="267"/>
      <c r="D141" s="267"/>
    </row>
    <row r="142" spans="1:5" ht="51.75" thickBot="1">
      <c r="A142" s="685" t="s">
        <v>148</v>
      </c>
      <c r="B142" s="685" t="s">
        <v>787</v>
      </c>
      <c r="C142" s="363" t="s">
        <v>142</v>
      </c>
      <c r="D142" s="363" t="s">
        <v>143</v>
      </c>
      <c r="E142" s="364" t="s">
        <v>144</v>
      </c>
    </row>
    <row r="143" spans="1:5" ht="16.5" customHeight="1" thickBot="1">
      <c r="A143" s="686" t="s">
        <v>149</v>
      </c>
      <c r="B143" s="686"/>
      <c r="C143" s="365">
        <v>1</v>
      </c>
      <c r="D143" s="365">
        <v>2</v>
      </c>
      <c r="E143" s="366">
        <v>3</v>
      </c>
    </row>
    <row r="144" spans="1:5" ht="26.25" thickBot="1">
      <c r="A144" s="367">
        <v>1</v>
      </c>
      <c r="B144" s="368" t="s">
        <v>881</v>
      </c>
      <c r="C144" s="369">
        <v>43754.5</v>
      </c>
      <c r="D144" s="369">
        <v>35100</v>
      </c>
      <c r="E144" s="370"/>
    </row>
    <row r="145" spans="1:5" ht="26.25" thickBot="1">
      <c r="A145" s="367">
        <v>2</v>
      </c>
      <c r="B145" s="368" t="s">
        <v>145</v>
      </c>
      <c r="C145" s="369">
        <v>63980</v>
      </c>
      <c r="D145" s="369">
        <v>47985</v>
      </c>
      <c r="E145" s="370"/>
    </row>
    <row r="146" spans="1:5" ht="13.5" thickBot="1">
      <c r="A146" s="367">
        <v>3</v>
      </c>
      <c r="B146" s="368" t="s">
        <v>884</v>
      </c>
      <c r="C146" s="369">
        <v>106949</v>
      </c>
      <c r="D146" s="369">
        <v>80350</v>
      </c>
      <c r="E146" s="370"/>
    </row>
    <row r="147" spans="1:5" ht="13.5" thickBot="1">
      <c r="A147" s="367">
        <v>4</v>
      </c>
      <c r="B147" s="368" t="s">
        <v>146</v>
      </c>
      <c r="C147" s="369">
        <v>14370</v>
      </c>
      <c r="D147" s="369">
        <v>12050</v>
      </c>
      <c r="E147" s="371" t="s">
        <v>524</v>
      </c>
    </row>
    <row r="148" spans="1:5" ht="13.5" thickBot="1">
      <c r="A148" s="367">
        <v>5</v>
      </c>
      <c r="B148" s="368" t="s">
        <v>147</v>
      </c>
      <c r="C148" s="369">
        <v>2450</v>
      </c>
      <c r="D148" s="369">
        <v>2000</v>
      </c>
      <c r="E148" s="371" t="s">
        <v>524</v>
      </c>
    </row>
  </sheetData>
  <sheetProtection/>
  <mergeCells count="21">
    <mergeCell ref="A142:A143"/>
    <mergeCell ref="A140:E140"/>
    <mergeCell ref="E14:E15"/>
    <mergeCell ref="D11:D13"/>
    <mergeCell ref="F86:F88"/>
    <mergeCell ref="D86:D88"/>
    <mergeCell ref="F9:F10"/>
    <mergeCell ref="E11:E13"/>
    <mergeCell ref="D9:D10"/>
    <mergeCell ref="B142:B143"/>
    <mergeCell ref="D14:D15"/>
    <mergeCell ref="D61:D63"/>
    <mergeCell ref="E61:E63"/>
    <mergeCell ref="F61:F63"/>
    <mergeCell ref="E9:E10"/>
    <mergeCell ref="A3:F3"/>
    <mergeCell ref="A4:F4"/>
    <mergeCell ref="D6:D7"/>
    <mergeCell ref="B6:B7"/>
    <mergeCell ref="C6:C7"/>
    <mergeCell ref="A6:A7"/>
  </mergeCells>
  <printOptions/>
  <pageMargins left="0.20833333333333334" right="0.0625" top="0.19" bottom="0.16" header="0.17" footer="0.16"/>
  <pageSetup horizontalDpi="600" verticalDpi="600" orientation="portrait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5.140625" style="372" customWidth="1"/>
    <col min="2" max="2" width="6.421875" style="373" customWidth="1"/>
    <col min="3" max="3" width="6.28125" style="3" customWidth="1"/>
    <col min="4" max="4" width="5.7109375" style="374" customWidth="1"/>
    <col min="5" max="5" width="47.7109375" style="375" customWidth="1"/>
    <col min="6" max="6" width="47.57421875" style="376" hidden="1" customWidth="1"/>
    <col min="7" max="7" width="16.8515625" style="377" customWidth="1"/>
    <col min="8" max="8" width="17.140625" style="377" customWidth="1"/>
    <col min="9" max="9" width="13.140625" style="377" customWidth="1"/>
    <col min="10" max="10" width="15.7109375" style="377" bestFit="1" customWidth="1"/>
    <col min="11" max="11" width="12.28125" style="377" bestFit="1" customWidth="1"/>
    <col min="12" max="12" width="15.7109375" style="377" bestFit="1" customWidth="1"/>
    <col min="13" max="13" width="12.28125" style="377" bestFit="1" customWidth="1"/>
    <col min="14" max="16384" width="9.140625" style="377" customWidth="1"/>
  </cols>
  <sheetData>
    <row r="1" ht="15">
      <c r="H1" s="7" t="s">
        <v>1004</v>
      </c>
    </row>
    <row r="2" ht="70.5" customHeight="1">
      <c r="G2" s="8"/>
    </row>
    <row r="3" ht="48.75" customHeight="1"/>
    <row r="5" spans="1:9" ht="16.5" customHeight="1">
      <c r="A5" s="703" t="s">
        <v>1064</v>
      </c>
      <c r="B5" s="703"/>
      <c r="C5" s="703"/>
      <c r="D5" s="703"/>
      <c r="E5" s="703"/>
      <c r="F5" s="703"/>
      <c r="G5" s="703"/>
      <c r="H5" s="703"/>
      <c r="I5" s="703"/>
    </row>
    <row r="6" spans="1:9" ht="33.75" customHeight="1">
      <c r="A6" s="704" t="s">
        <v>1065</v>
      </c>
      <c r="B6" s="704"/>
      <c r="C6" s="704"/>
      <c r="D6" s="704"/>
      <c r="E6" s="704"/>
      <c r="F6" s="704"/>
      <c r="G6" s="704"/>
      <c r="H6" s="704"/>
      <c r="I6" s="704"/>
    </row>
    <row r="7" spans="1:7" ht="5.25" customHeight="1" hidden="1">
      <c r="A7" s="378" t="s">
        <v>1066</v>
      </c>
      <c r="B7" s="379"/>
      <c r="C7" s="380"/>
      <c r="D7" s="380"/>
      <c r="E7" s="381"/>
      <c r="F7" s="378"/>
      <c r="G7" s="378"/>
    </row>
    <row r="8" spans="2:9" ht="16.5" thickBot="1">
      <c r="B8" s="9"/>
      <c r="C8" s="10"/>
      <c r="D8" s="10"/>
      <c r="E8" s="11"/>
      <c r="H8" s="705" t="s">
        <v>305</v>
      </c>
      <c r="I8" s="705"/>
    </row>
    <row r="9" spans="1:9" s="382" customFormat="1" ht="15.75" thickBot="1">
      <c r="A9" s="706" t="s">
        <v>303</v>
      </c>
      <c r="B9" s="694" t="s">
        <v>137</v>
      </c>
      <c r="C9" s="696" t="s">
        <v>531</v>
      </c>
      <c r="D9" s="697" t="s">
        <v>532</v>
      </c>
      <c r="E9" s="708" t="s">
        <v>304</v>
      </c>
      <c r="F9" s="710" t="s">
        <v>530</v>
      </c>
      <c r="G9" s="692" t="s">
        <v>306</v>
      </c>
      <c r="H9" s="699" t="s">
        <v>407</v>
      </c>
      <c r="I9" s="700"/>
    </row>
    <row r="10" spans="1:9" s="385" customFormat="1" ht="32.25" customHeight="1" thickBot="1">
      <c r="A10" s="707"/>
      <c r="B10" s="695"/>
      <c r="C10" s="695"/>
      <c r="D10" s="698"/>
      <c r="E10" s="709"/>
      <c r="F10" s="711"/>
      <c r="G10" s="693"/>
      <c r="H10" s="383" t="s">
        <v>521</v>
      </c>
      <c r="I10" s="384" t="s">
        <v>522</v>
      </c>
    </row>
    <row r="11" spans="1:9" s="12" customFormat="1" ht="16.5" thickBot="1">
      <c r="A11" s="386">
        <v>1</v>
      </c>
      <c r="B11" s="387">
        <v>2</v>
      </c>
      <c r="C11" s="387">
        <v>3</v>
      </c>
      <c r="D11" s="388">
        <v>4</v>
      </c>
      <c r="E11" s="389">
        <v>5</v>
      </c>
      <c r="F11" s="390"/>
      <c r="G11" s="389">
        <v>6</v>
      </c>
      <c r="H11" s="391">
        <v>7</v>
      </c>
      <c r="I11" s="392">
        <v>8</v>
      </c>
    </row>
    <row r="12" spans="1:13" s="402" customFormat="1" ht="18" customHeight="1" thickBot="1">
      <c r="A12" s="393">
        <v>2000</v>
      </c>
      <c r="B12" s="394" t="s">
        <v>533</v>
      </c>
      <c r="C12" s="395" t="s">
        <v>534</v>
      </c>
      <c r="D12" s="396" t="s">
        <v>534</v>
      </c>
      <c r="E12" s="397" t="s">
        <v>1067</v>
      </c>
      <c r="F12" s="398"/>
      <c r="G12" s="399">
        <f>G13+G93+G166+G187+G216+G246+G277+G309+G146+G49+G67</f>
        <v>1287011.838</v>
      </c>
      <c r="H12" s="399">
        <f>H13+H49+H67+H93+H146+H166+H216+H246+H277+H309</f>
        <v>1250314.1570000001</v>
      </c>
      <c r="I12" s="399">
        <f>I13+I49+I67+I93+I146+I166+I216+I277+I309</f>
        <v>36697.681</v>
      </c>
      <c r="J12" s="400"/>
      <c r="K12" s="401"/>
      <c r="L12" s="400"/>
      <c r="M12" s="400"/>
    </row>
    <row r="13" spans="1:10" s="412" customFormat="1" ht="27" customHeight="1">
      <c r="A13" s="403">
        <v>2100</v>
      </c>
      <c r="B13" s="404" t="s">
        <v>352</v>
      </c>
      <c r="C13" s="405" t="s">
        <v>287</v>
      </c>
      <c r="D13" s="406" t="s">
        <v>287</v>
      </c>
      <c r="E13" s="407" t="s">
        <v>1068</v>
      </c>
      <c r="F13" s="408" t="s">
        <v>535</v>
      </c>
      <c r="G13" s="409">
        <f>H13+I13</f>
        <v>386670.5</v>
      </c>
      <c r="H13" s="410">
        <f>H15</f>
        <v>357709.2</v>
      </c>
      <c r="I13" s="410">
        <f>I15</f>
        <v>28961.3</v>
      </c>
      <c r="J13" s="411"/>
    </row>
    <row r="14" spans="1:9" ht="11.25" customHeight="1">
      <c r="A14" s="413"/>
      <c r="B14" s="404"/>
      <c r="C14" s="405"/>
      <c r="D14" s="406"/>
      <c r="E14" s="414" t="s">
        <v>258</v>
      </c>
      <c r="F14" s="415"/>
      <c r="G14" s="416"/>
      <c r="H14" s="417"/>
      <c r="I14" s="418"/>
    </row>
    <row r="15" spans="1:9" s="14" customFormat="1" ht="36">
      <c r="A15" s="419">
        <v>2110</v>
      </c>
      <c r="B15" s="404" t="s">
        <v>352</v>
      </c>
      <c r="C15" s="13" t="s">
        <v>288</v>
      </c>
      <c r="D15" s="420" t="s">
        <v>287</v>
      </c>
      <c r="E15" s="421" t="s">
        <v>138</v>
      </c>
      <c r="F15" s="422" t="s">
        <v>536</v>
      </c>
      <c r="G15" s="423">
        <f>H15+I15</f>
        <v>386670.5</v>
      </c>
      <c r="H15" s="424">
        <f>H17+H28+H35</f>
        <v>357709.2</v>
      </c>
      <c r="I15" s="424">
        <f>I17+I28+I35</f>
        <v>28961.3</v>
      </c>
    </row>
    <row r="16" spans="1:9" s="14" customFormat="1" ht="10.5" customHeight="1">
      <c r="A16" s="419"/>
      <c r="B16" s="404"/>
      <c r="C16" s="13"/>
      <c r="D16" s="420"/>
      <c r="E16" s="414" t="s">
        <v>259</v>
      </c>
      <c r="F16" s="422"/>
      <c r="G16" s="425"/>
      <c r="H16" s="426"/>
      <c r="I16" s="427"/>
    </row>
    <row r="17" spans="1:9" ht="15">
      <c r="A17" s="419">
        <v>2111</v>
      </c>
      <c r="B17" s="428" t="s">
        <v>352</v>
      </c>
      <c r="C17" s="429" t="s">
        <v>288</v>
      </c>
      <c r="D17" s="430" t="s">
        <v>288</v>
      </c>
      <c r="E17" s="414" t="s">
        <v>139</v>
      </c>
      <c r="F17" s="431" t="s">
        <v>537</v>
      </c>
      <c r="G17" s="432">
        <f>H17+I17</f>
        <v>249738.8</v>
      </c>
      <c r="H17" s="433">
        <f>'[3]2021'!$C$25+'[3]2021'!$C$38</f>
        <v>241903.8</v>
      </c>
      <c r="I17" s="434">
        <f>'[3]2021'!$BC$25+'[3]2021'!$BB$38+'[3]2021'!$BC$38</f>
        <v>7835</v>
      </c>
    </row>
    <row r="18" spans="1:9" ht="15">
      <c r="A18" s="419">
        <v>2112</v>
      </c>
      <c r="B18" s="428" t="s">
        <v>352</v>
      </c>
      <c r="C18" s="429" t="s">
        <v>288</v>
      </c>
      <c r="D18" s="430" t="s">
        <v>289</v>
      </c>
      <c r="E18" s="414" t="s">
        <v>538</v>
      </c>
      <c r="F18" s="431" t="s">
        <v>539</v>
      </c>
      <c r="G18" s="435"/>
      <c r="H18" s="436"/>
      <c r="I18" s="437"/>
    </row>
    <row r="19" spans="1:9" ht="15">
      <c r="A19" s="419">
        <v>2113</v>
      </c>
      <c r="B19" s="428" t="s">
        <v>352</v>
      </c>
      <c r="C19" s="429" t="s">
        <v>288</v>
      </c>
      <c r="D19" s="430" t="s">
        <v>190</v>
      </c>
      <c r="E19" s="414" t="s">
        <v>542</v>
      </c>
      <c r="F19" s="431" t="s">
        <v>543</v>
      </c>
      <c r="G19" s="435"/>
      <c r="H19" s="436"/>
      <c r="I19" s="437"/>
    </row>
    <row r="20" spans="1:9" ht="15">
      <c r="A20" s="419">
        <v>2120</v>
      </c>
      <c r="B20" s="404" t="s">
        <v>352</v>
      </c>
      <c r="C20" s="13" t="s">
        <v>289</v>
      </c>
      <c r="D20" s="420" t="s">
        <v>287</v>
      </c>
      <c r="E20" s="421" t="s">
        <v>544</v>
      </c>
      <c r="F20" s="438" t="s">
        <v>545</v>
      </c>
      <c r="G20" s="435"/>
      <c r="H20" s="436"/>
      <c r="I20" s="437"/>
    </row>
    <row r="21" spans="1:9" s="14" customFormat="1" ht="10.5" customHeight="1">
      <c r="A21" s="419"/>
      <c r="B21" s="404"/>
      <c r="C21" s="13"/>
      <c r="D21" s="420"/>
      <c r="E21" s="414" t="s">
        <v>259</v>
      </c>
      <c r="F21" s="422"/>
      <c r="G21" s="425"/>
      <c r="H21" s="426"/>
      <c r="I21" s="427"/>
    </row>
    <row r="22" spans="1:9" ht="16.5" customHeight="1">
      <c r="A22" s="419">
        <v>2121</v>
      </c>
      <c r="B22" s="428" t="s">
        <v>352</v>
      </c>
      <c r="C22" s="429" t="s">
        <v>289</v>
      </c>
      <c r="D22" s="430" t="s">
        <v>288</v>
      </c>
      <c r="E22" s="439" t="s">
        <v>140</v>
      </c>
      <c r="F22" s="431" t="s">
        <v>546</v>
      </c>
      <c r="G22" s="435"/>
      <c r="H22" s="436"/>
      <c r="I22" s="437"/>
    </row>
    <row r="23" spans="1:9" ht="28.5">
      <c r="A23" s="419">
        <v>2122</v>
      </c>
      <c r="B23" s="428" t="s">
        <v>352</v>
      </c>
      <c r="C23" s="429" t="s">
        <v>289</v>
      </c>
      <c r="D23" s="430" t="s">
        <v>289</v>
      </c>
      <c r="E23" s="414" t="s">
        <v>547</v>
      </c>
      <c r="F23" s="431" t="s">
        <v>548</v>
      </c>
      <c r="G23" s="435"/>
      <c r="H23" s="436"/>
      <c r="I23" s="437"/>
    </row>
    <row r="24" spans="1:9" ht="15">
      <c r="A24" s="419">
        <v>2130</v>
      </c>
      <c r="B24" s="404" t="s">
        <v>352</v>
      </c>
      <c r="C24" s="13" t="s">
        <v>190</v>
      </c>
      <c r="D24" s="420" t="s">
        <v>287</v>
      </c>
      <c r="E24" s="421" t="s">
        <v>549</v>
      </c>
      <c r="F24" s="440" t="s">
        <v>550</v>
      </c>
      <c r="G24" s="435"/>
      <c r="H24" s="436"/>
      <c r="I24" s="437"/>
    </row>
    <row r="25" spans="1:9" s="14" customFormat="1" ht="10.5" customHeight="1">
      <c r="A25" s="419"/>
      <c r="B25" s="404"/>
      <c r="C25" s="13"/>
      <c r="D25" s="420"/>
      <c r="E25" s="414" t="s">
        <v>259</v>
      </c>
      <c r="F25" s="422"/>
      <c r="G25" s="425"/>
      <c r="H25" s="426"/>
      <c r="I25" s="427"/>
    </row>
    <row r="26" spans="1:9" ht="24">
      <c r="A26" s="419">
        <v>2131</v>
      </c>
      <c r="B26" s="428" t="s">
        <v>352</v>
      </c>
      <c r="C26" s="429" t="s">
        <v>190</v>
      </c>
      <c r="D26" s="430" t="s">
        <v>288</v>
      </c>
      <c r="E26" s="414" t="s">
        <v>551</v>
      </c>
      <c r="F26" s="431" t="s">
        <v>552</v>
      </c>
      <c r="G26" s="435"/>
      <c r="H26" s="436"/>
      <c r="I26" s="437"/>
    </row>
    <row r="27" spans="1:9" ht="14.25" customHeight="1">
      <c r="A27" s="419">
        <v>2132</v>
      </c>
      <c r="B27" s="428" t="s">
        <v>352</v>
      </c>
      <c r="C27" s="429">
        <v>3</v>
      </c>
      <c r="D27" s="430">
        <v>2</v>
      </c>
      <c r="E27" s="414" t="s">
        <v>553</v>
      </c>
      <c r="F27" s="431" t="s">
        <v>554</v>
      </c>
      <c r="G27" s="435"/>
      <c r="H27" s="436"/>
      <c r="I27" s="437"/>
    </row>
    <row r="28" spans="1:9" ht="15">
      <c r="A28" s="419">
        <v>2133</v>
      </c>
      <c r="B28" s="428" t="s">
        <v>352</v>
      </c>
      <c r="C28" s="429">
        <v>3</v>
      </c>
      <c r="D28" s="430">
        <v>3</v>
      </c>
      <c r="E28" s="414" t="s">
        <v>555</v>
      </c>
      <c r="F28" s="431" t="s">
        <v>556</v>
      </c>
      <c r="G28" s="432">
        <f>H28</f>
        <v>5920.7</v>
      </c>
      <c r="H28" s="433">
        <f>'[3]2021'!$C$26+'[3]2021'!$C$27</f>
        <v>5920.7</v>
      </c>
      <c r="I28" s="437"/>
    </row>
    <row r="29" spans="1:9" ht="12.75" customHeight="1">
      <c r="A29" s="419">
        <v>2140</v>
      </c>
      <c r="B29" s="404" t="s">
        <v>352</v>
      </c>
      <c r="C29" s="13">
        <v>4</v>
      </c>
      <c r="D29" s="420">
        <v>0</v>
      </c>
      <c r="E29" s="421" t="s">
        <v>557</v>
      </c>
      <c r="F29" s="422" t="s">
        <v>558</v>
      </c>
      <c r="G29" s="435"/>
      <c r="H29" s="436"/>
      <c r="I29" s="437"/>
    </row>
    <row r="30" spans="1:9" s="14" customFormat="1" ht="10.5" customHeight="1">
      <c r="A30" s="419"/>
      <c r="B30" s="404"/>
      <c r="C30" s="13"/>
      <c r="D30" s="420"/>
      <c r="E30" s="414" t="s">
        <v>259</v>
      </c>
      <c r="F30" s="422"/>
      <c r="G30" s="425"/>
      <c r="H30" s="426"/>
      <c r="I30" s="427"/>
    </row>
    <row r="31" spans="1:9" ht="15">
      <c r="A31" s="419">
        <v>2141</v>
      </c>
      <c r="B31" s="428" t="s">
        <v>352</v>
      </c>
      <c r="C31" s="429">
        <v>4</v>
      </c>
      <c r="D31" s="430">
        <v>1</v>
      </c>
      <c r="E31" s="414" t="s">
        <v>559</v>
      </c>
      <c r="F31" s="441" t="s">
        <v>560</v>
      </c>
      <c r="G31" s="435"/>
      <c r="H31" s="436"/>
      <c r="I31" s="437"/>
    </row>
    <row r="32" spans="1:9" ht="24">
      <c r="A32" s="419">
        <v>2150</v>
      </c>
      <c r="B32" s="404" t="s">
        <v>352</v>
      </c>
      <c r="C32" s="13">
        <v>5</v>
      </c>
      <c r="D32" s="420">
        <v>0</v>
      </c>
      <c r="E32" s="421" t="s">
        <v>561</v>
      </c>
      <c r="F32" s="422" t="s">
        <v>562</v>
      </c>
      <c r="G32" s="435"/>
      <c r="H32" s="436"/>
      <c r="I32" s="437"/>
    </row>
    <row r="33" spans="1:9" s="14" customFormat="1" ht="10.5" customHeight="1">
      <c r="A33" s="419"/>
      <c r="B33" s="404"/>
      <c r="C33" s="13"/>
      <c r="D33" s="420"/>
      <c r="E33" s="414" t="s">
        <v>259</v>
      </c>
      <c r="F33" s="422"/>
      <c r="G33" s="425"/>
      <c r="H33" s="426"/>
      <c r="I33" s="427"/>
    </row>
    <row r="34" spans="1:9" ht="24">
      <c r="A34" s="419">
        <v>2151</v>
      </c>
      <c r="B34" s="428" t="s">
        <v>352</v>
      </c>
      <c r="C34" s="429">
        <v>5</v>
      </c>
      <c r="D34" s="430">
        <v>1</v>
      </c>
      <c r="E34" s="414" t="s">
        <v>563</v>
      </c>
      <c r="F34" s="441" t="s">
        <v>564</v>
      </c>
      <c r="G34" s="435"/>
      <c r="H34" s="436"/>
      <c r="I34" s="437"/>
    </row>
    <row r="35" spans="1:9" ht="24">
      <c r="A35" s="419">
        <v>2160</v>
      </c>
      <c r="B35" s="404" t="s">
        <v>352</v>
      </c>
      <c r="C35" s="13">
        <v>6</v>
      </c>
      <c r="D35" s="420">
        <v>0</v>
      </c>
      <c r="E35" s="421" t="s">
        <v>565</v>
      </c>
      <c r="F35" s="422" t="s">
        <v>566</v>
      </c>
      <c r="G35" s="442">
        <f>H35+I35</f>
        <v>131011</v>
      </c>
      <c r="H35" s="443">
        <f>H37</f>
        <v>109884.7</v>
      </c>
      <c r="I35" s="443">
        <f>I37</f>
        <v>21126.3</v>
      </c>
    </row>
    <row r="36" spans="1:9" s="14" customFormat="1" ht="10.5" customHeight="1">
      <c r="A36" s="419"/>
      <c r="B36" s="404"/>
      <c r="C36" s="13"/>
      <c r="D36" s="420"/>
      <c r="E36" s="414" t="s">
        <v>259</v>
      </c>
      <c r="F36" s="422"/>
      <c r="G36" s="425"/>
      <c r="H36" s="426"/>
      <c r="I36" s="427"/>
    </row>
    <row r="37" spans="1:9" ht="24">
      <c r="A37" s="419">
        <v>2161</v>
      </c>
      <c r="B37" s="428" t="s">
        <v>352</v>
      </c>
      <c r="C37" s="429">
        <v>6</v>
      </c>
      <c r="D37" s="430">
        <v>1</v>
      </c>
      <c r="E37" s="414" t="s">
        <v>567</v>
      </c>
      <c r="F37" s="431" t="s">
        <v>568</v>
      </c>
      <c r="G37" s="442">
        <f>H37+I37</f>
        <v>131011</v>
      </c>
      <c r="H37" s="443">
        <f>'[3]2021'!$C$28+'[3]2021'!$C$23</f>
        <v>109884.7</v>
      </c>
      <c r="I37" s="434">
        <f>'[3]2021'!$AX$28+'[3]2021'!$BB$28</f>
        <v>21126.3</v>
      </c>
    </row>
    <row r="38" spans="1:9" ht="15">
      <c r="A38" s="419">
        <v>2170</v>
      </c>
      <c r="B38" s="404" t="s">
        <v>352</v>
      </c>
      <c r="C38" s="13">
        <v>7</v>
      </c>
      <c r="D38" s="420">
        <v>0</v>
      </c>
      <c r="E38" s="421" t="s">
        <v>400</v>
      </c>
      <c r="F38" s="431"/>
      <c r="G38" s="435"/>
      <c r="H38" s="436"/>
      <c r="I38" s="437"/>
    </row>
    <row r="39" spans="1:9" s="14" customFormat="1" ht="10.5" customHeight="1">
      <c r="A39" s="419"/>
      <c r="B39" s="404"/>
      <c r="C39" s="13"/>
      <c r="D39" s="420"/>
      <c r="E39" s="414" t="s">
        <v>259</v>
      </c>
      <c r="F39" s="422"/>
      <c r="G39" s="425"/>
      <c r="H39" s="426"/>
      <c r="I39" s="427"/>
    </row>
    <row r="40" spans="1:9" ht="15">
      <c r="A40" s="419">
        <v>2171</v>
      </c>
      <c r="B40" s="428" t="s">
        <v>352</v>
      </c>
      <c r="C40" s="429">
        <v>7</v>
      </c>
      <c r="D40" s="430">
        <v>1</v>
      </c>
      <c r="E40" s="414" t="s">
        <v>400</v>
      </c>
      <c r="F40" s="431"/>
      <c r="G40" s="435"/>
      <c r="H40" s="436"/>
      <c r="I40" s="437"/>
    </row>
    <row r="41" spans="1:9" ht="29.25" customHeight="1">
      <c r="A41" s="419">
        <v>2180</v>
      </c>
      <c r="B41" s="404" t="s">
        <v>352</v>
      </c>
      <c r="C41" s="13">
        <v>8</v>
      </c>
      <c r="D41" s="420">
        <v>0</v>
      </c>
      <c r="E41" s="421" t="s">
        <v>569</v>
      </c>
      <c r="F41" s="422" t="s">
        <v>570</v>
      </c>
      <c r="G41" s="435"/>
      <c r="H41" s="436"/>
      <c r="I41" s="437"/>
    </row>
    <row r="42" spans="1:9" s="14" customFormat="1" ht="10.5" customHeight="1">
      <c r="A42" s="419"/>
      <c r="B42" s="404"/>
      <c r="C42" s="13"/>
      <c r="D42" s="420"/>
      <c r="E42" s="414" t="s">
        <v>259</v>
      </c>
      <c r="F42" s="422"/>
      <c r="G42" s="425"/>
      <c r="H42" s="426"/>
      <c r="I42" s="427"/>
    </row>
    <row r="43" spans="1:9" ht="28.5">
      <c r="A43" s="419">
        <v>2181</v>
      </c>
      <c r="B43" s="428" t="s">
        <v>352</v>
      </c>
      <c r="C43" s="429">
        <v>8</v>
      </c>
      <c r="D43" s="430">
        <v>1</v>
      </c>
      <c r="E43" s="414" t="s">
        <v>569</v>
      </c>
      <c r="F43" s="441" t="s">
        <v>571</v>
      </c>
      <c r="G43" s="435"/>
      <c r="H43" s="436"/>
      <c r="I43" s="437"/>
    </row>
    <row r="44" spans="1:9" ht="15">
      <c r="A44" s="419"/>
      <c r="B44" s="428"/>
      <c r="C44" s="429"/>
      <c r="D44" s="430"/>
      <c r="E44" s="444" t="s">
        <v>259</v>
      </c>
      <c r="F44" s="441"/>
      <c r="G44" s="435"/>
      <c r="H44" s="436"/>
      <c r="I44" s="437"/>
    </row>
    <row r="45" spans="1:9" ht="15">
      <c r="A45" s="419">
        <v>2182</v>
      </c>
      <c r="B45" s="428" t="s">
        <v>352</v>
      </c>
      <c r="C45" s="429">
        <v>8</v>
      </c>
      <c r="D45" s="430">
        <v>1</v>
      </c>
      <c r="E45" s="444" t="s">
        <v>262</v>
      </c>
      <c r="F45" s="441"/>
      <c r="G45" s="435"/>
      <c r="H45" s="436"/>
      <c r="I45" s="437"/>
    </row>
    <row r="46" spans="1:9" ht="15">
      <c r="A46" s="419">
        <v>2183</v>
      </c>
      <c r="B46" s="428" t="s">
        <v>352</v>
      </c>
      <c r="C46" s="429">
        <v>8</v>
      </c>
      <c r="D46" s="430">
        <v>1</v>
      </c>
      <c r="E46" s="444" t="s">
        <v>263</v>
      </c>
      <c r="F46" s="441"/>
      <c r="G46" s="435"/>
      <c r="H46" s="436"/>
      <c r="I46" s="437"/>
    </row>
    <row r="47" spans="1:9" ht="24">
      <c r="A47" s="419">
        <v>2184</v>
      </c>
      <c r="B47" s="428" t="s">
        <v>352</v>
      </c>
      <c r="C47" s="429">
        <v>8</v>
      </c>
      <c r="D47" s="430">
        <v>1</v>
      </c>
      <c r="E47" s="444" t="s">
        <v>264</v>
      </c>
      <c r="F47" s="441"/>
      <c r="G47" s="435"/>
      <c r="H47" s="436"/>
      <c r="I47" s="437"/>
    </row>
    <row r="48" spans="1:9" ht="15">
      <c r="A48" s="419">
        <v>2185</v>
      </c>
      <c r="B48" s="428" t="s">
        <v>352</v>
      </c>
      <c r="C48" s="429">
        <v>8</v>
      </c>
      <c r="D48" s="430">
        <v>1</v>
      </c>
      <c r="E48" s="444"/>
      <c r="F48" s="441"/>
      <c r="G48" s="445"/>
      <c r="H48" s="446"/>
      <c r="I48" s="437"/>
    </row>
    <row r="49" spans="1:9" s="412" customFormat="1" ht="12" customHeight="1">
      <c r="A49" s="447">
        <v>2200</v>
      </c>
      <c r="B49" s="404" t="s">
        <v>353</v>
      </c>
      <c r="C49" s="13">
        <v>0</v>
      </c>
      <c r="D49" s="420">
        <v>0</v>
      </c>
      <c r="E49" s="407" t="s">
        <v>1069</v>
      </c>
      <c r="F49" s="448" t="s">
        <v>572</v>
      </c>
      <c r="G49" s="449">
        <f>H49</f>
        <v>1965</v>
      </c>
      <c r="H49" s="450">
        <f>H54+H64</f>
        <v>1965</v>
      </c>
      <c r="I49" s="451"/>
    </row>
    <row r="50" spans="1:9" ht="11.25" customHeight="1">
      <c r="A50" s="413"/>
      <c r="B50" s="404"/>
      <c r="C50" s="405"/>
      <c r="D50" s="406"/>
      <c r="E50" s="414" t="s">
        <v>258</v>
      </c>
      <c r="F50" s="415"/>
      <c r="G50" s="452"/>
      <c r="H50" s="453"/>
      <c r="I50" s="418"/>
    </row>
    <row r="51" spans="1:9" ht="15">
      <c r="A51" s="419">
        <v>2210</v>
      </c>
      <c r="B51" s="404" t="s">
        <v>353</v>
      </c>
      <c r="C51" s="429">
        <v>1</v>
      </c>
      <c r="D51" s="430">
        <v>0</v>
      </c>
      <c r="E51" s="421" t="s">
        <v>573</v>
      </c>
      <c r="F51" s="454" t="s">
        <v>574</v>
      </c>
      <c r="G51" s="435"/>
      <c r="H51" s="436"/>
      <c r="I51" s="437"/>
    </row>
    <row r="52" spans="1:9" s="14" customFormat="1" ht="10.5" customHeight="1">
      <c r="A52" s="419"/>
      <c r="B52" s="404"/>
      <c r="C52" s="13"/>
      <c r="D52" s="420"/>
      <c r="E52" s="414" t="s">
        <v>259</v>
      </c>
      <c r="F52" s="422"/>
      <c r="G52" s="425"/>
      <c r="H52" s="426"/>
      <c r="I52" s="427"/>
    </row>
    <row r="53" spans="1:9" ht="15">
      <c r="A53" s="419">
        <v>2211</v>
      </c>
      <c r="B53" s="428" t="s">
        <v>353</v>
      </c>
      <c r="C53" s="429">
        <v>1</v>
      </c>
      <c r="D53" s="430">
        <v>1</v>
      </c>
      <c r="E53" s="414" t="s">
        <v>575</v>
      </c>
      <c r="F53" s="441" t="s">
        <v>576</v>
      </c>
      <c r="G53" s="432"/>
      <c r="H53" s="433"/>
      <c r="I53" s="437"/>
    </row>
    <row r="54" spans="1:9" ht="15">
      <c r="A54" s="419">
        <v>2220</v>
      </c>
      <c r="B54" s="404" t="s">
        <v>353</v>
      </c>
      <c r="C54" s="13">
        <v>2</v>
      </c>
      <c r="D54" s="420">
        <v>0</v>
      </c>
      <c r="E54" s="421" t="s">
        <v>577</v>
      </c>
      <c r="F54" s="454" t="s">
        <v>578</v>
      </c>
      <c r="G54" s="432">
        <f>H54</f>
        <v>1665</v>
      </c>
      <c r="H54" s="433">
        <f>H56</f>
        <v>1665</v>
      </c>
      <c r="I54" s="437"/>
    </row>
    <row r="55" spans="1:9" s="14" customFormat="1" ht="10.5" customHeight="1">
      <c r="A55" s="419"/>
      <c r="B55" s="404"/>
      <c r="C55" s="13"/>
      <c r="D55" s="420"/>
      <c r="E55" s="414" t="s">
        <v>259</v>
      </c>
      <c r="F55" s="422"/>
      <c r="G55" s="455"/>
      <c r="H55" s="456"/>
      <c r="I55" s="427"/>
    </row>
    <row r="56" spans="1:9" ht="15">
      <c r="A56" s="419">
        <v>2221</v>
      </c>
      <c r="B56" s="428" t="s">
        <v>353</v>
      </c>
      <c r="C56" s="429">
        <v>2</v>
      </c>
      <c r="D56" s="430">
        <v>1</v>
      </c>
      <c r="E56" s="414" t="s">
        <v>579</v>
      </c>
      <c r="F56" s="441" t="s">
        <v>580</v>
      </c>
      <c r="G56" s="432">
        <f>H56</f>
        <v>1665</v>
      </c>
      <c r="H56" s="433">
        <f>'[3]Hamaynq'!$C$19+'[3]Hamaynq'!$C$23+'[3]Hamaynq'!$C$24+'[3]Hamaynq'!$C$51</f>
        <v>1665</v>
      </c>
      <c r="I56" s="437"/>
    </row>
    <row r="57" spans="1:9" ht="15">
      <c r="A57" s="419">
        <v>2230</v>
      </c>
      <c r="B57" s="404" t="s">
        <v>353</v>
      </c>
      <c r="C57" s="429">
        <v>3</v>
      </c>
      <c r="D57" s="430">
        <v>0</v>
      </c>
      <c r="E57" s="421" t="s">
        <v>581</v>
      </c>
      <c r="F57" s="454" t="s">
        <v>582</v>
      </c>
      <c r="G57" s="435"/>
      <c r="H57" s="436"/>
      <c r="I57" s="437"/>
    </row>
    <row r="58" spans="1:9" s="14" customFormat="1" ht="10.5" customHeight="1">
      <c r="A58" s="419"/>
      <c r="B58" s="404"/>
      <c r="C58" s="13"/>
      <c r="D58" s="420"/>
      <c r="E58" s="414" t="s">
        <v>259</v>
      </c>
      <c r="F58" s="422"/>
      <c r="G58" s="425"/>
      <c r="H58" s="426"/>
      <c r="I58" s="427"/>
    </row>
    <row r="59" spans="1:9" ht="15">
      <c r="A59" s="419">
        <v>2231</v>
      </c>
      <c r="B59" s="428" t="s">
        <v>353</v>
      </c>
      <c r="C59" s="429">
        <v>3</v>
      </c>
      <c r="D59" s="430">
        <v>1</v>
      </c>
      <c r="E59" s="414" t="s">
        <v>583</v>
      </c>
      <c r="F59" s="441" t="s">
        <v>584</v>
      </c>
      <c r="G59" s="435"/>
      <c r="H59" s="436"/>
      <c r="I59" s="437"/>
    </row>
    <row r="60" spans="1:9" ht="24">
      <c r="A60" s="419">
        <v>2240</v>
      </c>
      <c r="B60" s="404" t="s">
        <v>353</v>
      </c>
      <c r="C60" s="13">
        <v>4</v>
      </c>
      <c r="D60" s="420">
        <v>0</v>
      </c>
      <c r="E60" s="421" t="s">
        <v>585</v>
      </c>
      <c r="F60" s="422" t="s">
        <v>586</v>
      </c>
      <c r="G60" s="435"/>
      <c r="H60" s="436"/>
      <c r="I60" s="437"/>
    </row>
    <row r="61" spans="1:9" s="14" customFormat="1" ht="10.5" customHeight="1">
      <c r="A61" s="419"/>
      <c r="B61" s="404"/>
      <c r="C61" s="13"/>
      <c r="D61" s="420"/>
      <c r="E61" s="414" t="s">
        <v>259</v>
      </c>
      <c r="F61" s="422"/>
      <c r="G61" s="425"/>
      <c r="H61" s="426"/>
      <c r="I61" s="427"/>
    </row>
    <row r="62" spans="1:9" ht="24">
      <c r="A62" s="419">
        <v>2241</v>
      </c>
      <c r="B62" s="428" t="s">
        <v>353</v>
      </c>
      <c r="C62" s="429">
        <v>4</v>
      </c>
      <c r="D62" s="430">
        <v>1</v>
      </c>
      <c r="E62" s="414" t="s">
        <v>585</v>
      </c>
      <c r="F62" s="441" t="s">
        <v>586</v>
      </c>
      <c r="G62" s="435"/>
      <c r="H62" s="436"/>
      <c r="I62" s="437"/>
    </row>
    <row r="63" spans="1:9" s="14" customFormat="1" ht="10.5" customHeight="1">
      <c r="A63" s="419"/>
      <c r="B63" s="404"/>
      <c r="C63" s="13"/>
      <c r="D63" s="420"/>
      <c r="E63" s="414" t="s">
        <v>259</v>
      </c>
      <c r="F63" s="422"/>
      <c r="G63" s="425"/>
      <c r="H63" s="426"/>
      <c r="I63" s="427"/>
    </row>
    <row r="64" spans="1:9" ht="15">
      <c r="A64" s="419">
        <v>2250</v>
      </c>
      <c r="B64" s="404" t="s">
        <v>353</v>
      </c>
      <c r="C64" s="13">
        <v>5</v>
      </c>
      <c r="D64" s="420">
        <v>0</v>
      </c>
      <c r="E64" s="421" t="s">
        <v>587</v>
      </c>
      <c r="F64" s="422" t="s">
        <v>588</v>
      </c>
      <c r="G64" s="432">
        <f>H64</f>
        <v>300</v>
      </c>
      <c r="H64" s="433">
        <f>H66</f>
        <v>300</v>
      </c>
      <c r="I64" s="437"/>
    </row>
    <row r="65" spans="1:9" s="14" customFormat="1" ht="10.5" customHeight="1">
      <c r="A65" s="419"/>
      <c r="B65" s="404"/>
      <c r="C65" s="13"/>
      <c r="D65" s="420"/>
      <c r="E65" s="414" t="s">
        <v>259</v>
      </c>
      <c r="F65" s="422"/>
      <c r="G65" s="455"/>
      <c r="H65" s="456"/>
      <c r="I65" s="427"/>
    </row>
    <row r="66" spans="1:9" ht="15">
      <c r="A66" s="419">
        <v>2251</v>
      </c>
      <c r="B66" s="428" t="s">
        <v>353</v>
      </c>
      <c r="C66" s="429">
        <v>5</v>
      </c>
      <c r="D66" s="430">
        <v>1</v>
      </c>
      <c r="E66" s="414" t="s">
        <v>587</v>
      </c>
      <c r="F66" s="441" t="s">
        <v>589</v>
      </c>
      <c r="G66" s="432">
        <f>H66</f>
        <v>300</v>
      </c>
      <c r="H66" s="433">
        <f>'[3]Hamaynq'!$C$25</f>
        <v>300</v>
      </c>
      <c r="I66" s="437"/>
    </row>
    <row r="67" spans="1:9" s="412" customFormat="1" ht="22.5" customHeight="1">
      <c r="A67" s="447">
        <v>2300</v>
      </c>
      <c r="B67" s="457" t="s">
        <v>354</v>
      </c>
      <c r="C67" s="13">
        <v>0</v>
      </c>
      <c r="D67" s="420">
        <v>0</v>
      </c>
      <c r="E67" s="458" t="s">
        <v>1070</v>
      </c>
      <c r="F67" s="448" t="s">
        <v>590</v>
      </c>
      <c r="G67" s="432">
        <v>100</v>
      </c>
      <c r="H67" s="433">
        <v>100</v>
      </c>
      <c r="I67" s="451"/>
    </row>
    <row r="68" spans="1:9" ht="11.25" customHeight="1">
      <c r="A68" s="413"/>
      <c r="B68" s="404"/>
      <c r="C68" s="405"/>
      <c r="D68" s="406"/>
      <c r="E68" s="414" t="s">
        <v>258</v>
      </c>
      <c r="F68" s="415"/>
      <c r="G68" s="452"/>
      <c r="H68" s="453"/>
      <c r="I68" s="418"/>
    </row>
    <row r="69" spans="1:9" ht="15">
      <c r="A69" s="419">
        <v>2310</v>
      </c>
      <c r="B69" s="457" t="s">
        <v>354</v>
      </c>
      <c r="C69" s="13">
        <v>1</v>
      </c>
      <c r="D69" s="420">
        <v>0</v>
      </c>
      <c r="E69" s="421" t="s">
        <v>175</v>
      </c>
      <c r="F69" s="422" t="s">
        <v>592</v>
      </c>
      <c r="G69" s="435"/>
      <c r="H69" s="436"/>
      <c r="I69" s="437"/>
    </row>
    <row r="70" spans="1:9" s="14" customFormat="1" ht="10.5" customHeight="1">
      <c r="A70" s="419"/>
      <c r="B70" s="404"/>
      <c r="C70" s="13"/>
      <c r="D70" s="420"/>
      <c r="E70" s="414" t="s">
        <v>259</v>
      </c>
      <c r="F70" s="422"/>
      <c r="G70" s="425"/>
      <c r="H70" s="426"/>
      <c r="I70" s="427"/>
    </row>
    <row r="71" spans="1:9" ht="15">
      <c r="A71" s="419">
        <v>2311</v>
      </c>
      <c r="B71" s="459" t="s">
        <v>354</v>
      </c>
      <c r="C71" s="429">
        <v>1</v>
      </c>
      <c r="D71" s="430">
        <v>1</v>
      </c>
      <c r="E71" s="414" t="s">
        <v>591</v>
      </c>
      <c r="F71" s="441" t="s">
        <v>593</v>
      </c>
      <c r="G71" s="435"/>
      <c r="H71" s="436"/>
      <c r="I71" s="437"/>
    </row>
    <row r="72" spans="1:9" ht="15">
      <c r="A72" s="419">
        <v>2312</v>
      </c>
      <c r="B72" s="459" t="s">
        <v>354</v>
      </c>
      <c r="C72" s="429">
        <v>1</v>
      </c>
      <c r="D72" s="430">
        <v>2</v>
      </c>
      <c r="E72" s="414" t="s">
        <v>176</v>
      </c>
      <c r="F72" s="441"/>
      <c r="G72" s="435"/>
      <c r="H72" s="436"/>
      <c r="I72" s="437"/>
    </row>
    <row r="73" spans="1:9" ht="15">
      <c r="A73" s="419">
        <v>2313</v>
      </c>
      <c r="B73" s="459" t="s">
        <v>354</v>
      </c>
      <c r="C73" s="429">
        <v>1</v>
      </c>
      <c r="D73" s="430">
        <v>3</v>
      </c>
      <c r="E73" s="414" t="s">
        <v>177</v>
      </c>
      <c r="F73" s="441"/>
      <c r="G73" s="435"/>
      <c r="H73" s="436"/>
      <c r="I73" s="437"/>
    </row>
    <row r="74" spans="1:9" ht="15">
      <c r="A74" s="419">
        <v>2320</v>
      </c>
      <c r="B74" s="457" t="s">
        <v>354</v>
      </c>
      <c r="C74" s="13">
        <v>2</v>
      </c>
      <c r="D74" s="420">
        <v>0</v>
      </c>
      <c r="E74" s="421" t="s">
        <v>178</v>
      </c>
      <c r="F74" s="422" t="s">
        <v>594</v>
      </c>
      <c r="G74" s="432">
        <v>100</v>
      </c>
      <c r="H74" s="433">
        <v>100</v>
      </c>
      <c r="I74" s="437"/>
    </row>
    <row r="75" spans="1:9" s="14" customFormat="1" ht="10.5" customHeight="1">
      <c r="A75" s="419"/>
      <c r="B75" s="404"/>
      <c r="C75" s="13"/>
      <c r="D75" s="420"/>
      <c r="E75" s="414" t="s">
        <v>259</v>
      </c>
      <c r="F75" s="422"/>
      <c r="G75" s="455"/>
      <c r="H75" s="456"/>
      <c r="I75" s="427"/>
    </row>
    <row r="76" spans="1:9" ht="15">
      <c r="A76" s="419">
        <v>2321</v>
      </c>
      <c r="B76" s="459" t="s">
        <v>354</v>
      </c>
      <c r="C76" s="429">
        <v>2</v>
      </c>
      <c r="D76" s="430">
        <v>1</v>
      </c>
      <c r="E76" s="414" t="s">
        <v>179</v>
      </c>
      <c r="F76" s="441" t="s">
        <v>595</v>
      </c>
      <c r="G76" s="432">
        <v>100</v>
      </c>
      <c r="H76" s="433">
        <v>100</v>
      </c>
      <c r="I76" s="437"/>
    </row>
    <row r="77" spans="1:9" ht="15">
      <c r="A77" s="419">
        <v>2330</v>
      </c>
      <c r="B77" s="457" t="s">
        <v>354</v>
      </c>
      <c r="C77" s="13">
        <v>3</v>
      </c>
      <c r="D77" s="420">
        <v>0</v>
      </c>
      <c r="E77" s="421" t="s">
        <v>180</v>
      </c>
      <c r="F77" s="422" t="s">
        <v>596</v>
      </c>
      <c r="G77" s="435"/>
      <c r="H77" s="436"/>
      <c r="I77" s="437"/>
    </row>
    <row r="78" spans="1:9" s="14" customFormat="1" ht="10.5" customHeight="1">
      <c r="A78" s="419"/>
      <c r="B78" s="404"/>
      <c r="C78" s="13"/>
      <c r="D78" s="420"/>
      <c r="E78" s="414" t="s">
        <v>259</v>
      </c>
      <c r="F78" s="422"/>
      <c r="G78" s="425"/>
      <c r="H78" s="426"/>
      <c r="I78" s="427"/>
    </row>
    <row r="79" spans="1:9" ht="15">
      <c r="A79" s="419">
        <v>2331</v>
      </c>
      <c r="B79" s="459" t="s">
        <v>354</v>
      </c>
      <c r="C79" s="429">
        <v>3</v>
      </c>
      <c r="D79" s="430">
        <v>1</v>
      </c>
      <c r="E79" s="414" t="s">
        <v>597</v>
      </c>
      <c r="F79" s="441" t="s">
        <v>598</v>
      </c>
      <c r="G79" s="435"/>
      <c r="H79" s="436"/>
      <c r="I79" s="437"/>
    </row>
    <row r="80" spans="1:9" ht="15">
      <c r="A80" s="419">
        <v>2332</v>
      </c>
      <c r="B80" s="459" t="s">
        <v>354</v>
      </c>
      <c r="C80" s="429">
        <v>3</v>
      </c>
      <c r="D80" s="430">
        <v>2</v>
      </c>
      <c r="E80" s="414" t="s">
        <v>181</v>
      </c>
      <c r="F80" s="441"/>
      <c r="G80" s="435"/>
      <c r="H80" s="436"/>
      <c r="I80" s="437"/>
    </row>
    <row r="81" spans="1:9" ht="15">
      <c r="A81" s="419">
        <v>2340</v>
      </c>
      <c r="B81" s="457" t="s">
        <v>354</v>
      </c>
      <c r="C81" s="13">
        <v>4</v>
      </c>
      <c r="D81" s="420">
        <v>0</v>
      </c>
      <c r="E81" s="421" t="s">
        <v>182</v>
      </c>
      <c r="F81" s="441"/>
      <c r="G81" s="435"/>
      <c r="H81" s="436"/>
      <c r="I81" s="437"/>
    </row>
    <row r="82" spans="1:9" s="14" customFormat="1" ht="10.5" customHeight="1">
      <c r="A82" s="419"/>
      <c r="B82" s="404"/>
      <c r="C82" s="13"/>
      <c r="D82" s="420"/>
      <c r="E82" s="414" t="s">
        <v>259</v>
      </c>
      <c r="F82" s="422"/>
      <c r="G82" s="425"/>
      <c r="H82" s="426"/>
      <c r="I82" s="427"/>
    </row>
    <row r="83" spans="1:9" ht="15">
      <c r="A83" s="419">
        <v>2341</v>
      </c>
      <c r="B83" s="459" t="s">
        <v>354</v>
      </c>
      <c r="C83" s="429">
        <v>4</v>
      </c>
      <c r="D83" s="430">
        <v>1</v>
      </c>
      <c r="E83" s="414" t="s">
        <v>182</v>
      </c>
      <c r="F83" s="441"/>
      <c r="G83" s="435"/>
      <c r="H83" s="436"/>
      <c r="I83" s="437"/>
    </row>
    <row r="84" spans="1:9" ht="15">
      <c r="A84" s="419">
        <v>2350</v>
      </c>
      <c r="B84" s="457" t="s">
        <v>354</v>
      </c>
      <c r="C84" s="13">
        <v>5</v>
      </c>
      <c r="D84" s="420">
        <v>0</v>
      </c>
      <c r="E84" s="421" t="s">
        <v>599</v>
      </c>
      <c r="F84" s="422" t="s">
        <v>600</v>
      </c>
      <c r="G84" s="435"/>
      <c r="H84" s="436"/>
      <c r="I84" s="437"/>
    </row>
    <row r="85" spans="1:9" s="14" customFormat="1" ht="10.5" customHeight="1">
      <c r="A85" s="419"/>
      <c r="B85" s="404"/>
      <c r="C85" s="13"/>
      <c r="D85" s="420"/>
      <c r="E85" s="414" t="s">
        <v>259</v>
      </c>
      <c r="F85" s="422"/>
      <c r="G85" s="425"/>
      <c r="H85" s="426"/>
      <c r="I85" s="427"/>
    </row>
    <row r="86" spans="1:9" ht="15">
      <c r="A86" s="419">
        <v>2351</v>
      </c>
      <c r="B86" s="459" t="s">
        <v>354</v>
      </c>
      <c r="C86" s="429">
        <v>5</v>
      </c>
      <c r="D86" s="430">
        <v>1</v>
      </c>
      <c r="E86" s="414" t="s">
        <v>601</v>
      </c>
      <c r="F86" s="441" t="s">
        <v>600</v>
      </c>
      <c r="G86" s="435"/>
      <c r="H86" s="436"/>
      <c r="I86" s="437"/>
    </row>
    <row r="87" spans="1:9" ht="24">
      <c r="A87" s="419">
        <v>2360</v>
      </c>
      <c r="B87" s="457" t="s">
        <v>354</v>
      </c>
      <c r="C87" s="13">
        <v>6</v>
      </c>
      <c r="D87" s="420">
        <v>0</v>
      </c>
      <c r="E87" s="421" t="s">
        <v>271</v>
      </c>
      <c r="F87" s="422" t="s">
        <v>602</v>
      </c>
      <c r="G87" s="435"/>
      <c r="H87" s="436"/>
      <c r="I87" s="437"/>
    </row>
    <row r="88" spans="1:9" s="14" customFormat="1" ht="10.5" customHeight="1">
      <c r="A88" s="419"/>
      <c r="B88" s="404"/>
      <c r="C88" s="13"/>
      <c r="D88" s="420"/>
      <c r="E88" s="414" t="s">
        <v>259</v>
      </c>
      <c r="F88" s="422"/>
      <c r="G88" s="425"/>
      <c r="H88" s="426"/>
      <c r="I88" s="427"/>
    </row>
    <row r="89" spans="1:9" ht="24">
      <c r="A89" s="419">
        <v>2361</v>
      </c>
      <c r="B89" s="459" t="s">
        <v>354</v>
      </c>
      <c r="C89" s="429">
        <v>6</v>
      </c>
      <c r="D89" s="430">
        <v>1</v>
      </c>
      <c r="E89" s="414" t="s">
        <v>271</v>
      </c>
      <c r="F89" s="441" t="s">
        <v>603</v>
      </c>
      <c r="G89" s="435"/>
      <c r="H89" s="436"/>
      <c r="I89" s="437"/>
    </row>
    <row r="90" spans="1:9" ht="28.5">
      <c r="A90" s="419">
        <v>2370</v>
      </c>
      <c r="B90" s="457" t="s">
        <v>354</v>
      </c>
      <c r="C90" s="13">
        <v>7</v>
      </c>
      <c r="D90" s="420">
        <v>0</v>
      </c>
      <c r="E90" s="421" t="s">
        <v>272</v>
      </c>
      <c r="F90" s="422" t="s">
        <v>604</v>
      </c>
      <c r="G90" s="435"/>
      <c r="H90" s="436"/>
      <c r="I90" s="437"/>
    </row>
    <row r="91" spans="1:9" s="14" customFormat="1" ht="10.5" customHeight="1">
      <c r="A91" s="419"/>
      <c r="B91" s="404"/>
      <c r="C91" s="13"/>
      <c r="D91" s="420"/>
      <c r="E91" s="414" t="s">
        <v>259</v>
      </c>
      <c r="F91" s="422"/>
      <c r="G91" s="425"/>
      <c r="H91" s="426"/>
      <c r="I91" s="427"/>
    </row>
    <row r="92" spans="1:9" ht="15">
      <c r="A92" s="419">
        <v>2371</v>
      </c>
      <c r="B92" s="459" t="s">
        <v>354</v>
      </c>
      <c r="C92" s="429">
        <v>7</v>
      </c>
      <c r="D92" s="430">
        <v>1</v>
      </c>
      <c r="E92" s="414" t="s">
        <v>273</v>
      </c>
      <c r="F92" s="441" t="s">
        <v>605</v>
      </c>
      <c r="G92" s="435"/>
      <c r="H92" s="436"/>
      <c r="I92" s="437"/>
    </row>
    <row r="93" spans="1:9" s="412" customFormat="1" ht="11.25" customHeight="1">
      <c r="A93" s="447">
        <v>2400</v>
      </c>
      <c r="B93" s="457" t="s">
        <v>357</v>
      </c>
      <c r="C93" s="13">
        <v>0</v>
      </c>
      <c r="D93" s="420">
        <v>0</v>
      </c>
      <c r="E93" s="458" t="s">
        <v>1071</v>
      </c>
      <c r="F93" s="448" t="s">
        <v>606</v>
      </c>
      <c r="G93" s="449">
        <f>H93+I93</f>
        <v>6954.780999999995</v>
      </c>
      <c r="H93" s="460">
        <f>H99+H118</f>
        <v>36548.4</v>
      </c>
      <c r="I93" s="460">
        <f>I99+I118</f>
        <v>-29593.619000000006</v>
      </c>
    </row>
    <row r="94" spans="1:9" ht="11.25" customHeight="1">
      <c r="A94" s="413"/>
      <c r="B94" s="404"/>
      <c r="C94" s="405"/>
      <c r="D94" s="406"/>
      <c r="E94" s="414" t="s">
        <v>258</v>
      </c>
      <c r="F94" s="415"/>
      <c r="G94" s="452"/>
      <c r="H94" s="453"/>
      <c r="I94" s="418"/>
    </row>
    <row r="95" spans="1:9" ht="28.5">
      <c r="A95" s="419">
        <v>2410</v>
      </c>
      <c r="B95" s="457" t="s">
        <v>357</v>
      </c>
      <c r="C95" s="13">
        <v>1</v>
      </c>
      <c r="D95" s="420">
        <v>0</v>
      </c>
      <c r="E95" s="421" t="s">
        <v>607</v>
      </c>
      <c r="F95" s="422" t="s">
        <v>610</v>
      </c>
      <c r="G95" s="435"/>
      <c r="H95" s="436"/>
      <c r="I95" s="437"/>
    </row>
    <row r="96" spans="1:9" s="14" customFormat="1" ht="10.5" customHeight="1">
      <c r="A96" s="419"/>
      <c r="B96" s="404"/>
      <c r="C96" s="13"/>
      <c r="D96" s="420"/>
      <c r="E96" s="414" t="s">
        <v>259</v>
      </c>
      <c r="F96" s="422"/>
      <c r="G96" s="425"/>
      <c r="H96" s="426"/>
      <c r="I96" s="427"/>
    </row>
    <row r="97" spans="1:9" ht="24">
      <c r="A97" s="419">
        <v>2411</v>
      </c>
      <c r="B97" s="459" t="s">
        <v>357</v>
      </c>
      <c r="C97" s="429">
        <v>1</v>
      </c>
      <c r="D97" s="430">
        <v>1</v>
      </c>
      <c r="E97" s="414" t="s">
        <v>611</v>
      </c>
      <c r="F97" s="431" t="s">
        <v>612</v>
      </c>
      <c r="G97" s="435"/>
      <c r="H97" s="436"/>
      <c r="I97" s="437"/>
    </row>
    <row r="98" spans="1:9" ht="24">
      <c r="A98" s="419">
        <v>2412</v>
      </c>
      <c r="B98" s="459" t="s">
        <v>357</v>
      </c>
      <c r="C98" s="429">
        <v>1</v>
      </c>
      <c r="D98" s="430">
        <v>2</v>
      </c>
      <c r="E98" s="414" t="s">
        <v>613</v>
      </c>
      <c r="F98" s="441" t="s">
        <v>614</v>
      </c>
      <c r="G98" s="435"/>
      <c r="H98" s="436"/>
      <c r="I98" s="437"/>
    </row>
    <row r="99" spans="1:9" ht="24">
      <c r="A99" s="419">
        <v>2420</v>
      </c>
      <c r="B99" s="457" t="s">
        <v>357</v>
      </c>
      <c r="C99" s="13">
        <v>2</v>
      </c>
      <c r="D99" s="420">
        <v>0</v>
      </c>
      <c r="E99" s="421" t="s">
        <v>615</v>
      </c>
      <c r="F99" s="422" t="s">
        <v>616</v>
      </c>
      <c r="G99" s="461">
        <f>I99</f>
        <v>-83821.119</v>
      </c>
      <c r="H99" s="433">
        <f>H101</f>
        <v>50</v>
      </c>
      <c r="I99" s="434">
        <f>I100+I101</f>
        <v>-83821.119</v>
      </c>
    </row>
    <row r="100" spans="1:9" s="14" customFormat="1" ht="15">
      <c r="A100" s="419"/>
      <c r="B100" s="404"/>
      <c r="C100" s="13"/>
      <c r="D100" s="420"/>
      <c r="E100" s="414" t="s">
        <v>259</v>
      </c>
      <c r="F100" s="422"/>
      <c r="G100" s="432">
        <f>I100</f>
        <v>-83821.119</v>
      </c>
      <c r="H100" s="426"/>
      <c r="I100" s="434">
        <f>3!F208</f>
        <v>-83821.119</v>
      </c>
    </row>
    <row r="101" spans="1:9" ht="15">
      <c r="A101" s="419">
        <v>2421</v>
      </c>
      <c r="B101" s="459" t="s">
        <v>357</v>
      </c>
      <c r="C101" s="429">
        <v>2</v>
      </c>
      <c r="D101" s="430">
        <v>1</v>
      </c>
      <c r="E101" s="414" t="s">
        <v>617</v>
      </c>
      <c r="F101" s="441" t="s">
        <v>618</v>
      </c>
      <c r="G101" s="461">
        <f>I101</f>
        <v>0</v>
      </c>
      <c r="H101" s="433">
        <f>'[3]2021'!$C$39</f>
        <v>50</v>
      </c>
      <c r="I101" s="461"/>
    </row>
    <row r="102" spans="1:9" ht="15">
      <c r="A102" s="419">
        <v>2422</v>
      </c>
      <c r="B102" s="459" t="s">
        <v>357</v>
      </c>
      <c r="C102" s="429">
        <v>2</v>
      </c>
      <c r="D102" s="430">
        <v>2</v>
      </c>
      <c r="E102" s="414" t="s">
        <v>619</v>
      </c>
      <c r="F102" s="441" t="s">
        <v>620</v>
      </c>
      <c r="G102" s="435"/>
      <c r="H102" s="436"/>
      <c r="I102" s="437"/>
    </row>
    <row r="103" spans="1:9" ht="15">
      <c r="A103" s="419">
        <v>2423</v>
      </c>
      <c r="B103" s="459" t="s">
        <v>357</v>
      </c>
      <c r="C103" s="429">
        <v>2</v>
      </c>
      <c r="D103" s="430">
        <v>3</v>
      </c>
      <c r="E103" s="414" t="s">
        <v>621</v>
      </c>
      <c r="F103" s="441" t="s">
        <v>622</v>
      </c>
      <c r="G103" s="435"/>
      <c r="H103" s="436"/>
      <c r="I103" s="437"/>
    </row>
    <row r="104" spans="1:9" ht="15">
      <c r="A104" s="419">
        <v>2424</v>
      </c>
      <c r="B104" s="459" t="s">
        <v>357</v>
      </c>
      <c r="C104" s="429">
        <v>2</v>
      </c>
      <c r="D104" s="430">
        <v>4</v>
      </c>
      <c r="E104" s="414" t="s">
        <v>358</v>
      </c>
      <c r="F104" s="441"/>
      <c r="G104" s="435"/>
      <c r="H104" s="436"/>
      <c r="I104" s="437"/>
    </row>
    <row r="105" spans="1:9" ht="15">
      <c r="A105" s="419">
        <v>2430</v>
      </c>
      <c r="B105" s="457" t="s">
        <v>357</v>
      </c>
      <c r="C105" s="13">
        <v>3</v>
      </c>
      <c r="D105" s="420">
        <v>0</v>
      </c>
      <c r="E105" s="421" t="s">
        <v>623</v>
      </c>
      <c r="F105" s="422" t="s">
        <v>624</v>
      </c>
      <c r="G105" s="435"/>
      <c r="H105" s="436"/>
      <c r="I105" s="437"/>
    </row>
    <row r="106" spans="1:9" s="14" customFormat="1" ht="10.5" customHeight="1">
      <c r="A106" s="419"/>
      <c r="B106" s="404"/>
      <c r="C106" s="13"/>
      <c r="D106" s="420"/>
      <c r="E106" s="414" t="s">
        <v>259</v>
      </c>
      <c r="F106" s="422"/>
      <c r="G106" s="425"/>
      <c r="H106" s="426"/>
      <c r="I106" s="427"/>
    </row>
    <row r="107" spans="1:9" ht="15">
      <c r="A107" s="419">
        <v>2431</v>
      </c>
      <c r="B107" s="459" t="s">
        <v>357</v>
      </c>
      <c r="C107" s="429">
        <v>3</v>
      </c>
      <c r="D107" s="430">
        <v>1</v>
      </c>
      <c r="E107" s="414" t="s">
        <v>625</v>
      </c>
      <c r="F107" s="441" t="s">
        <v>626</v>
      </c>
      <c r="G107" s="435"/>
      <c r="H107" s="436"/>
      <c r="I107" s="437"/>
    </row>
    <row r="108" spans="1:9" ht="15">
      <c r="A108" s="419">
        <v>2432</v>
      </c>
      <c r="B108" s="459" t="s">
        <v>357</v>
      </c>
      <c r="C108" s="429">
        <v>3</v>
      </c>
      <c r="D108" s="430">
        <v>2</v>
      </c>
      <c r="E108" s="414" t="s">
        <v>627</v>
      </c>
      <c r="F108" s="441" t="s">
        <v>628</v>
      </c>
      <c r="G108" s="435"/>
      <c r="H108" s="436"/>
      <c r="I108" s="437"/>
    </row>
    <row r="109" spans="1:9" ht="15">
      <c r="A109" s="419">
        <v>2433</v>
      </c>
      <c r="B109" s="459" t="s">
        <v>357</v>
      </c>
      <c r="C109" s="429">
        <v>3</v>
      </c>
      <c r="D109" s="430">
        <v>3</v>
      </c>
      <c r="E109" s="414" t="s">
        <v>629</v>
      </c>
      <c r="F109" s="441" t="s">
        <v>630</v>
      </c>
      <c r="G109" s="435"/>
      <c r="H109" s="436"/>
      <c r="I109" s="437"/>
    </row>
    <row r="110" spans="1:9" ht="15">
      <c r="A110" s="419">
        <v>2434</v>
      </c>
      <c r="B110" s="459" t="s">
        <v>357</v>
      </c>
      <c r="C110" s="429">
        <v>3</v>
      </c>
      <c r="D110" s="430">
        <v>4</v>
      </c>
      <c r="E110" s="414" t="s">
        <v>631</v>
      </c>
      <c r="F110" s="441" t="s">
        <v>632</v>
      </c>
      <c r="G110" s="435"/>
      <c r="H110" s="436"/>
      <c r="I110" s="437"/>
    </row>
    <row r="111" spans="1:9" ht="15">
      <c r="A111" s="419">
        <v>2435</v>
      </c>
      <c r="B111" s="459" t="s">
        <v>357</v>
      </c>
      <c r="C111" s="429">
        <v>3</v>
      </c>
      <c r="D111" s="430">
        <v>5</v>
      </c>
      <c r="E111" s="414" t="s">
        <v>633</v>
      </c>
      <c r="F111" s="441" t="s">
        <v>634</v>
      </c>
      <c r="G111" s="435"/>
      <c r="H111" s="436"/>
      <c r="I111" s="437"/>
    </row>
    <row r="112" spans="1:9" ht="15">
      <c r="A112" s="419">
        <v>2436</v>
      </c>
      <c r="B112" s="459" t="s">
        <v>357</v>
      </c>
      <c r="C112" s="429">
        <v>3</v>
      </c>
      <c r="D112" s="430">
        <v>6</v>
      </c>
      <c r="E112" s="414" t="s">
        <v>635</v>
      </c>
      <c r="F112" s="441" t="s">
        <v>636</v>
      </c>
      <c r="G112" s="435"/>
      <c r="H112" s="436"/>
      <c r="I112" s="437"/>
    </row>
    <row r="113" spans="1:9" ht="24">
      <c r="A113" s="419">
        <v>2440</v>
      </c>
      <c r="B113" s="457" t="s">
        <v>357</v>
      </c>
      <c r="C113" s="13">
        <v>4</v>
      </c>
      <c r="D113" s="420">
        <v>0</v>
      </c>
      <c r="E113" s="421" t="s">
        <v>637</v>
      </c>
      <c r="F113" s="422" t="s">
        <v>638</v>
      </c>
      <c r="G113" s="435"/>
      <c r="H113" s="436"/>
      <c r="I113" s="437"/>
    </row>
    <row r="114" spans="1:9" s="14" customFormat="1" ht="10.5" customHeight="1">
      <c r="A114" s="419"/>
      <c r="B114" s="404"/>
      <c r="C114" s="13"/>
      <c r="D114" s="420"/>
      <c r="E114" s="414" t="s">
        <v>259</v>
      </c>
      <c r="F114" s="422"/>
      <c r="G114" s="425"/>
      <c r="H114" s="426"/>
      <c r="I114" s="427"/>
    </row>
    <row r="115" spans="1:9" ht="28.5">
      <c r="A115" s="419">
        <v>2441</v>
      </c>
      <c r="B115" s="459" t="s">
        <v>357</v>
      </c>
      <c r="C115" s="429">
        <v>4</v>
      </c>
      <c r="D115" s="430">
        <v>1</v>
      </c>
      <c r="E115" s="414" t="s">
        <v>639</v>
      </c>
      <c r="F115" s="441" t="s">
        <v>640</v>
      </c>
      <c r="G115" s="435"/>
      <c r="H115" s="436"/>
      <c r="I115" s="437"/>
    </row>
    <row r="116" spans="1:9" ht="15">
      <c r="A116" s="419">
        <v>2442</v>
      </c>
      <c r="B116" s="459" t="s">
        <v>357</v>
      </c>
      <c r="C116" s="429">
        <v>4</v>
      </c>
      <c r="D116" s="430">
        <v>2</v>
      </c>
      <c r="E116" s="414" t="s">
        <v>641</v>
      </c>
      <c r="F116" s="441" t="s">
        <v>642</v>
      </c>
      <c r="G116" s="435"/>
      <c r="H116" s="436"/>
      <c r="I116" s="437"/>
    </row>
    <row r="117" spans="1:9" ht="15">
      <c r="A117" s="419">
        <v>2443</v>
      </c>
      <c r="B117" s="459" t="s">
        <v>357</v>
      </c>
      <c r="C117" s="429">
        <v>4</v>
      </c>
      <c r="D117" s="430">
        <v>3</v>
      </c>
      <c r="E117" s="414" t="s">
        <v>643</v>
      </c>
      <c r="F117" s="441" t="s">
        <v>644</v>
      </c>
      <c r="G117" s="435"/>
      <c r="H117" s="436"/>
      <c r="I117" s="437"/>
    </row>
    <row r="118" spans="1:9" ht="15">
      <c r="A118" s="419">
        <v>2450</v>
      </c>
      <c r="B118" s="457" t="s">
        <v>357</v>
      </c>
      <c r="C118" s="13">
        <v>5</v>
      </c>
      <c r="D118" s="420">
        <v>0</v>
      </c>
      <c r="E118" s="421" t="s">
        <v>645</v>
      </c>
      <c r="F118" s="454" t="s">
        <v>646</v>
      </c>
      <c r="G118" s="432">
        <f>H118+I118</f>
        <v>90725.9</v>
      </c>
      <c r="H118" s="433">
        <f>H120</f>
        <v>36498.4</v>
      </c>
      <c r="I118" s="434">
        <f>I120</f>
        <v>54227.5</v>
      </c>
    </row>
    <row r="119" spans="1:9" s="14" customFormat="1" ht="10.5" customHeight="1">
      <c r="A119" s="419"/>
      <c r="B119" s="404"/>
      <c r="C119" s="13"/>
      <c r="D119" s="420"/>
      <c r="E119" s="414" t="s">
        <v>259</v>
      </c>
      <c r="F119" s="422"/>
      <c r="G119" s="455"/>
      <c r="H119" s="456"/>
      <c r="I119" s="462"/>
    </row>
    <row r="120" spans="1:9" ht="15">
      <c r="A120" s="419">
        <v>2451</v>
      </c>
      <c r="B120" s="459" t="s">
        <v>357</v>
      </c>
      <c r="C120" s="429">
        <v>5</v>
      </c>
      <c r="D120" s="430">
        <v>1</v>
      </c>
      <c r="E120" s="414" t="s">
        <v>647</v>
      </c>
      <c r="F120" s="441" t="s">
        <v>648</v>
      </c>
      <c r="G120" s="432">
        <f>H120+I120</f>
        <v>90725.9</v>
      </c>
      <c r="H120" s="433">
        <f>'[3]2021'!$C$32</f>
        <v>36498.4</v>
      </c>
      <c r="I120" s="434">
        <f>'[3]2021'!$BB$32</f>
        <v>54227.5</v>
      </c>
    </row>
    <row r="121" spans="1:10" ht="15">
      <c r="A121" s="419">
        <v>2452</v>
      </c>
      <c r="B121" s="459" t="s">
        <v>357</v>
      </c>
      <c r="C121" s="429">
        <v>5</v>
      </c>
      <c r="D121" s="430">
        <v>2</v>
      </c>
      <c r="E121" s="414" t="s">
        <v>649</v>
      </c>
      <c r="F121" s="441" t="s">
        <v>650</v>
      </c>
      <c r="G121" s="435"/>
      <c r="H121" s="436"/>
      <c r="I121" s="437"/>
      <c r="J121" s="463"/>
    </row>
    <row r="122" spans="1:9" ht="15">
      <c r="A122" s="419">
        <v>2453</v>
      </c>
      <c r="B122" s="459" t="s">
        <v>357</v>
      </c>
      <c r="C122" s="429">
        <v>5</v>
      </c>
      <c r="D122" s="430">
        <v>3</v>
      </c>
      <c r="E122" s="414" t="s">
        <v>651</v>
      </c>
      <c r="F122" s="441" t="s">
        <v>652</v>
      </c>
      <c r="G122" s="435"/>
      <c r="H122" s="436"/>
      <c r="I122" s="437"/>
    </row>
    <row r="123" spans="1:9" ht="15">
      <c r="A123" s="419">
        <v>2454</v>
      </c>
      <c r="B123" s="459" t="s">
        <v>357</v>
      </c>
      <c r="C123" s="429">
        <v>5</v>
      </c>
      <c r="D123" s="430">
        <v>4</v>
      </c>
      <c r="E123" s="414" t="s">
        <v>653</v>
      </c>
      <c r="F123" s="441" t="s">
        <v>654</v>
      </c>
      <c r="G123" s="435"/>
      <c r="H123" s="436"/>
      <c r="I123" s="437"/>
    </row>
    <row r="124" spans="1:9" ht="15">
      <c r="A124" s="419">
        <v>2455</v>
      </c>
      <c r="B124" s="459" t="s">
        <v>357</v>
      </c>
      <c r="C124" s="429">
        <v>5</v>
      </c>
      <c r="D124" s="430">
        <v>5</v>
      </c>
      <c r="E124" s="414" t="s">
        <v>655</v>
      </c>
      <c r="F124" s="441" t="s">
        <v>656</v>
      </c>
      <c r="G124" s="435"/>
      <c r="H124" s="436"/>
      <c r="I124" s="437"/>
    </row>
    <row r="125" spans="1:9" ht="15">
      <c r="A125" s="419">
        <v>2460</v>
      </c>
      <c r="B125" s="457" t="s">
        <v>357</v>
      </c>
      <c r="C125" s="13">
        <v>6</v>
      </c>
      <c r="D125" s="420">
        <v>0</v>
      </c>
      <c r="E125" s="421" t="s">
        <v>657</v>
      </c>
      <c r="F125" s="422" t="s">
        <v>658</v>
      </c>
      <c r="G125" s="435"/>
      <c r="H125" s="436"/>
      <c r="I125" s="437"/>
    </row>
    <row r="126" spans="1:9" s="14" customFormat="1" ht="10.5" customHeight="1">
      <c r="A126" s="419"/>
      <c r="B126" s="404"/>
      <c r="C126" s="13"/>
      <c r="D126" s="420"/>
      <c r="E126" s="414" t="s">
        <v>259</v>
      </c>
      <c r="F126" s="422"/>
      <c r="G126" s="425"/>
      <c r="H126" s="426"/>
      <c r="I126" s="427"/>
    </row>
    <row r="127" spans="1:9" ht="15">
      <c r="A127" s="419">
        <v>2461</v>
      </c>
      <c r="B127" s="459" t="s">
        <v>357</v>
      </c>
      <c r="C127" s="429">
        <v>6</v>
      </c>
      <c r="D127" s="430">
        <v>1</v>
      </c>
      <c r="E127" s="414" t="s">
        <v>659</v>
      </c>
      <c r="F127" s="441" t="s">
        <v>658</v>
      </c>
      <c r="G127" s="435"/>
      <c r="H127" s="436"/>
      <c r="I127" s="437"/>
    </row>
    <row r="128" spans="1:9" ht="15">
      <c r="A128" s="419">
        <v>2470</v>
      </c>
      <c r="B128" s="457" t="s">
        <v>357</v>
      </c>
      <c r="C128" s="13">
        <v>7</v>
      </c>
      <c r="D128" s="420">
        <v>0</v>
      </c>
      <c r="E128" s="421" t="s">
        <v>660</v>
      </c>
      <c r="F128" s="454" t="s">
        <v>661</v>
      </c>
      <c r="G128" s="435"/>
      <c r="H128" s="436"/>
      <c r="I128" s="437"/>
    </row>
    <row r="129" spans="1:9" s="14" customFormat="1" ht="10.5" customHeight="1">
      <c r="A129" s="419"/>
      <c r="B129" s="404"/>
      <c r="C129" s="13"/>
      <c r="D129" s="420"/>
      <c r="E129" s="414" t="s">
        <v>259</v>
      </c>
      <c r="F129" s="422"/>
      <c r="G129" s="425"/>
      <c r="H129" s="426"/>
      <c r="I129" s="427"/>
    </row>
    <row r="130" spans="1:9" ht="24">
      <c r="A130" s="419">
        <v>2471</v>
      </c>
      <c r="B130" s="459" t="s">
        <v>357</v>
      </c>
      <c r="C130" s="429">
        <v>7</v>
      </c>
      <c r="D130" s="430">
        <v>1</v>
      </c>
      <c r="E130" s="414" t="s">
        <v>662</v>
      </c>
      <c r="F130" s="441" t="s">
        <v>663</v>
      </c>
      <c r="G130" s="435"/>
      <c r="H130" s="436"/>
      <c r="I130" s="437"/>
    </row>
    <row r="131" spans="1:9" ht="15">
      <c r="A131" s="419">
        <v>2472</v>
      </c>
      <c r="B131" s="459" t="s">
        <v>357</v>
      </c>
      <c r="C131" s="429">
        <v>7</v>
      </c>
      <c r="D131" s="430">
        <v>2</v>
      </c>
      <c r="E131" s="414" t="s">
        <v>664</v>
      </c>
      <c r="F131" s="464" t="s">
        <v>665</v>
      </c>
      <c r="G131" s="435"/>
      <c r="H131" s="436"/>
      <c r="I131" s="437"/>
    </row>
    <row r="132" spans="1:9" ht="15">
      <c r="A132" s="419">
        <v>2473</v>
      </c>
      <c r="B132" s="459" t="s">
        <v>357</v>
      </c>
      <c r="C132" s="429">
        <v>7</v>
      </c>
      <c r="D132" s="430">
        <v>3</v>
      </c>
      <c r="E132" s="414" t="s">
        <v>666</v>
      </c>
      <c r="F132" s="441" t="s">
        <v>667</v>
      </c>
      <c r="G132" s="435"/>
      <c r="H132" s="436"/>
      <c r="I132" s="437"/>
    </row>
    <row r="133" spans="1:9" ht="15">
      <c r="A133" s="419">
        <v>2474</v>
      </c>
      <c r="B133" s="459" t="s">
        <v>357</v>
      </c>
      <c r="C133" s="429">
        <v>7</v>
      </c>
      <c r="D133" s="430">
        <v>4</v>
      </c>
      <c r="E133" s="414" t="s">
        <v>668</v>
      </c>
      <c r="F133" s="431" t="s">
        <v>669</v>
      </c>
      <c r="G133" s="435"/>
      <c r="H133" s="436"/>
      <c r="I133" s="437"/>
    </row>
    <row r="134" spans="1:9" ht="29.25" customHeight="1">
      <c r="A134" s="419">
        <v>2480</v>
      </c>
      <c r="B134" s="457" t="s">
        <v>357</v>
      </c>
      <c r="C134" s="13">
        <v>8</v>
      </c>
      <c r="D134" s="420">
        <v>0</v>
      </c>
      <c r="E134" s="421" t="s">
        <v>670</v>
      </c>
      <c r="F134" s="422" t="s">
        <v>671</v>
      </c>
      <c r="G134" s="435"/>
      <c r="H134" s="436"/>
      <c r="I134" s="437"/>
    </row>
    <row r="135" spans="1:9" s="14" customFormat="1" ht="10.5" customHeight="1">
      <c r="A135" s="419"/>
      <c r="B135" s="404"/>
      <c r="C135" s="13"/>
      <c r="D135" s="420"/>
      <c r="E135" s="414" t="s">
        <v>259</v>
      </c>
      <c r="F135" s="422"/>
      <c r="G135" s="425"/>
      <c r="H135" s="426"/>
      <c r="I135" s="427"/>
    </row>
    <row r="136" spans="1:9" ht="28.5">
      <c r="A136" s="419">
        <v>2481</v>
      </c>
      <c r="B136" s="459" t="s">
        <v>357</v>
      </c>
      <c r="C136" s="429">
        <v>8</v>
      </c>
      <c r="D136" s="430">
        <v>1</v>
      </c>
      <c r="E136" s="414" t="s">
        <v>672</v>
      </c>
      <c r="F136" s="441" t="s">
        <v>673</v>
      </c>
      <c r="G136" s="435"/>
      <c r="H136" s="436"/>
      <c r="I136" s="437"/>
    </row>
    <row r="137" spans="1:9" ht="36">
      <c r="A137" s="419">
        <v>2482</v>
      </c>
      <c r="B137" s="459" t="s">
        <v>357</v>
      </c>
      <c r="C137" s="429">
        <v>8</v>
      </c>
      <c r="D137" s="430">
        <v>2</v>
      </c>
      <c r="E137" s="414" t="s">
        <v>674</v>
      </c>
      <c r="F137" s="441" t="s">
        <v>675</v>
      </c>
      <c r="G137" s="435"/>
      <c r="H137" s="436"/>
      <c r="I137" s="437"/>
    </row>
    <row r="138" spans="1:9" ht="24">
      <c r="A138" s="419">
        <v>2483</v>
      </c>
      <c r="B138" s="459" t="s">
        <v>357</v>
      </c>
      <c r="C138" s="429">
        <v>8</v>
      </c>
      <c r="D138" s="430">
        <v>3</v>
      </c>
      <c r="E138" s="414" t="s">
        <v>676</v>
      </c>
      <c r="F138" s="441" t="s">
        <v>677</v>
      </c>
      <c r="G138" s="435"/>
      <c r="H138" s="436"/>
      <c r="I138" s="437"/>
    </row>
    <row r="139" spans="1:9" ht="37.5" customHeight="1">
      <c r="A139" s="419">
        <v>2484</v>
      </c>
      <c r="B139" s="459" t="s">
        <v>357</v>
      </c>
      <c r="C139" s="429">
        <v>8</v>
      </c>
      <c r="D139" s="430">
        <v>4</v>
      </c>
      <c r="E139" s="414" t="s">
        <v>678</v>
      </c>
      <c r="F139" s="441" t="s">
        <v>679</v>
      </c>
      <c r="G139" s="435"/>
      <c r="H139" s="436"/>
      <c r="I139" s="437"/>
    </row>
    <row r="140" spans="1:9" ht="15">
      <c r="A140" s="419">
        <v>2485</v>
      </c>
      <c r="B140" s="459" t="s">
        <v>357</v>
      </c>
      <c r="C140" s="429">
        <v>8</v>
      </c>
      <c r="D140" s="430">
        <v>5</v>
      </c>
      <c r="E140" s="414" t="s">
        <v>680</v>
      </c>
      <c r="F140" s="441" t="s">
        <v>681</v>
      </c>
      <c r="G140" s="435"/>
      <c r="H140" s="436"/>
      <c r="I140" s="437"/>
    </row>
    <row r="141" spans="1:9" ht="15">
      <c r="A141" s="419">
        <v>2486</v>
      </c>
      <c r="B141" s="459" t="s">
        <v>357</v>
      </c>
      <c r="C141" s="429">
        <v>8</v>
      </c>
      <c r="D141" s="430">
        <v>6</v>
      </c>
      <c r="E141" s="414" t="s">
        <v>682</v>
      </c>
      <c r="F141" s="441" t="s">
        <v>683</v>
      </c>
      <c r="G141" s="435"/>
      <c r="H141" s="436"/>
      <c r="I141" s="437"/>
    </row>
    <row r="142" spans="1:9" ht="15">
      <c r="A142" s="419">
        <v>2487</v>
      </c>
      <c r="B142" s="459" t="s">
        <v>357</v>
      </c>
      <c r="C142" s="429">
        <v>8</v>
      </c>
      <c r="D142" s="430">
        <v>7</v>
      </c>
      <c r="E142" s="414" t="s">
        <v>684</v>
      </c>
      <c r="F142" s="441" t="s">
        <v>685</v>
      </c>
      <c r="G142" s="435"/>
      <c r="H142" s="436"/>
      <c r="I142" s="437"/>
    </row>
    <row r="143" spans="1:9" ht="15">
      <c r="A143" s="419">
        <v>2490</v>
      </c>
      <c r="B143" s="457" t="s">
        <v>357</v>
      </c>
      <c r="C143" s="13">
        <v>9</v>
      </c>
      <c r="D143" s="420">
        <v>0</v>
      </c>
      <c r="E143" s="421" t="s">
        <v>686</v>
      </c>
      <c r="F143" s="422" t="s">
        <v>687</v>
      </c>
      <c r="G143" s="435"/>
      <c r="H143" s="436"/>
      <c r="I143" s="437"/>
    </row>
    <row r="144" spans="1:9" s="14" customFormat="1" ht="10.5" customHeight="1">
      <c r="A144" s="419"/>
      <c r="B144" s="404"/>
      <c r="C144" s="13"/>
      <c r="D144" s="420"/>
      <c r="E144" s="414" t="s">
        <v>259</v>
      </c>
      <c r="F144" s="422"/>
      <c r="G144" s="425"/>
      <c r="H144" s="426"/>
      <c r="I144" s="427"/>
    </row>
    <row r="145" spans="1:9" ht="15">
      <c r="A145" s="419">
        <v>2491</v>
      </c>
      <c r="B145" s="459" t="s">
        <v>357</v>
      </c>
      <c r="C145" s="429">
        <v>9</v>
      </c>
      <c r="D145" s="430">
        <v>1</v>
      </c>
      <c r="E145" s="414" t="s">
        <v>686</v>
      </c>
      <c r="F145" s="441" t="s">
        <v>688</v>
      </c>
      <c r="G145" s="435"/>
      <c r="H145" s="436"/>
      <c r="I145" s="437"/>
    </row>
    <row r="146" spans="1:9" s="412" customFormat="1" ht="27.75" customHeight="1">
      <c r="A146" s="447">
        <v>2500</v>
      </c>
      <c r="B146" s="457" t="s">
        <v>359</v>
      </c>
      <c r="C146" s="13">
        <v>0</v>
      </c>
      <c r="D146" s="420">
        <v>0</v>
      </c>
      <c r="E146" s="458" t="s">
        <v>1072</v>
      </c>
      <c r="F146" s="448" t="s">
        <v>689</v>
      </c>
      <c r="G146" s="449">
        <f>H146+I146</f>
        <v>156218.69</v>
      </c>
      <c r="H146" s="450">
        <f>H148+H163</f>
        <v>156218.69</v>
      </c>
      <c r="I146" s="450">
        <f>I148+I163</f>
        <v>0</v>
      </c>
    </row>
    <row r="147" spans="1:9" ht="11.25" customHeight="1">
      <c r="A147" s="413"/>
      <c r="B147" s="404"/>
      <c r="C147" s="405"/>
      <c r="D147" s="406"/>
      <c r="E147" s="414" t="s">
        <v>258</v>
      </c>
      <c r="F147" s="415"/>
      <c r="G147" s="465"/>
      <c r="H147" s="466"/>
      <c r="I147" s="418"/>
    </row>
    <row r="148" spans="1:9" ht="15">
      <c r="A148" s="419">
        <v>2510</v>
      </c>
      <c r="B148" s="457" t="s">
        <v>359</v>
      </c>
      <c r="C148" s="13">
        <v>1</v>
      </c>
      <c r="D148" s="420">
        <v>0</v>
      </c>
      <c r="E148" s="421" t="s">
        <v>690</v>
      </c>
      <c r="F148" s="422" t="s">
        <v>691</v>
      </c>
      <c r="G148" s="467">
        <f>H148</f>
        <v>156218.69</v>
      </c>
      <c r="H148" s="468">
        <f>H150</f>
        <v>156218.69</v>
      </c>
      <c r="I148" s="437"/>
    </row>
    <row r="149" spans="1:9" s="14" customFormat="1" ht="10.5" customHeight="1">
      <c r="A149" s="419"/>
      <c r="B149" s="404"/>
      <c r="C149" s="13"/>
      <c r="D149" s="420"/>
      <c r="E149" s="414" t="s">
        <v>259</v>
      </c>
      <c r="F149" s="422"/>
      <c r="G149" s="469"/>
      <c r="H149" s="470"/>
      <c r="I149" s="427"/>
    </row>
    <row r="150" spans="1:9" ht="15">
      <c r="A150" s="419">
        <v>2511</v>
      </c>
      <c r="B150" s="459" t="s">
        <v>359</v>
      </c>
      <c r="C150" s="429">
        <v>1</v>
      </c>
      <c r="D150" s="430">
        <v>1</v>
      </c>
      <c r="E150" s="414" t="s">
        <v>690</v>
      </c>
      <c r="F150" s="441" t="s">
        <v>692</v>
      </c>
      <c r="G150" s="467">
        <f>H150</f>
        <v>156218.69</v>
      </c>
      <c r="H150" s="468">
        <f>'[3]2021'!$C$29</f>
        <v>156218.69</v>
      </c>
      <c r="I150" s="437"/>
    </row>
    <row r="151" spans="1:9" ht="15">
      <c r="A151" s="419">
        <v>2520</v>
      </c>
      <c r="B151" s="457" t="s">
        <v>359</v>
      </c>
      <c r="C151" s="13">
        <v>2</v>
      </c>
      <c r="D151" s="420">
        <v>0</v>
      </c>
      <c r="E151" s="421" t="s">
        <v>693</v>
      </c>
      <c r="F151" s="422" t="s">
        <v>694</v>
      </c>
      <c r="G151" s="435"/>
      <c r="H151" s="436"/>
      <c r="I151" s="437"/>
    </row>
    <row r="152" spans="1:9" s="14" customFormat="1" ht="10.5" customHeight="1">
      <c r="A152" s="419"/>
      <c r="B152" s="404"/>
      <c r="C152" s="13"/>
      <c r="D152" s="420"/>
      <c r="E152" s="414" t="s">
        <v>259</v>
      </c>
      <c r="F152" s="422"/>
      <c r="G152" s="425"/>
      <c r="H152" s="426"/>
      <c r="I152" s="427"/>
    </row>
    <row r="153" spans="1:9" ht="15">
      <c r="A153" s="419">
        <v>2521</v>
      </c>
      <c r="B153" s="459" t="s">
        <v>359</v>
      </c>
      <c r="C153" s="429">
        <v>2</v>
      </c>
      <c r="D153" s="430">
        <v>1</v>
      </c>
      <c r="E153" s="414" t="s">
        <v>695</v>
      </c>
      <c r="F153" s="441" t="s">
        <v>696</v>
      </c>
      <c r="G153" s="435"/>
      <c r="H153" s="436"/>
      <c r="I153" s="437"/>
    </row>
    <row r="154" spans="1:9" ht="15">
      <c r="A154" s="419">
        <v>2530</v>
      </c>
      <c r="B154" s="457" t="s">
        <v>359</v>
      </c>
      <c r="C154" s="13">
        <v>3</v>
      </c>
      <c r="D154" s="420">
        <v>0</v>
      </c>
      <c r="E154" s="421" t="s">
        <v>697</v>
      </c>
      <c r="F154" s="422" t="s">
        <v>698</v>
      </c>
      <c r="G154" s="435"/>
      <c r="H154" s="436"/>
      <c r="I154" s="437"/>
    </row>
    <row r="155" spans="1:9" s="14" customFormat="1" ht="10.5" customHeight="1">
      <c r="A155" s="419"/>
      <c r="B155" s="404"/>
      <c r="C155" s="13"/>
      <c r="D155" s="420"/>
      <c r="E155" s="414" t="s">
        <v>259</v>
      </c>
      <c r="F155" s="422"/>
      <c r="G155" s="425"/>
      <c r="H155" s="426"/>
      <c r="I155" s="427"/>
    </row>
    <row r="156" spans="1:9" ht="15">
      <c r="A156" s="419">
        <v>2531</v>
      </c>
      <c r="B156" s="459" t="s">
        <v>359</v>
      </c>
      <c r="C156" s="429">
        <v>3</v>
      </c>
      <c r="D156" s="430">
        <v>1</v>
      </c>
      <c r="E156" s="414" t="s">
        <v>697</v>
      </c>
      <c r="F156" s="441" t="s">
        <v>699</v>
      </c>
      <c r="G156" s="435"/>
      <c r="H156" s="436"/>
      <c r="I156" s="437"/>
    </row>
    <row r="157" spans="1:9" ht="15">
      <c r="A157" s="419">
        <v>2540</v>
      </c>
      <c r="B157" s="457" t="s">
        <v>359</v>
      </c>
      <c r="C157" s="13">
        <v>4</v>
      </c>
      <c r="D157" s="420">
        <v>0</v>
      </c>
      <c r="E157" s="421" t="s">
        <v>700</v>
      </c>
      <c r="F157" s="422" t="s">
        <v>701</v>
      </c>
      <c r="G157" s="435"/>
      <c r="H157" s="436"/>
      <c r="I157" s="437"/>
    </row>
    <row r="158" spans="1:9" s="14" customFormat="1" ht="10.5" customHeight="1">
      <c r="A158" s="419"/>
      <c r="B158" s="404"/>
      <c r="C158" s="13"/>
      <c r="D158" s="420"/>
      <c r="E158" s="414" t="s">
        <v>259</v>
      </c>
      <c r="F158" s="422"/>
      <c r="G158" s="425"/>
      <c r="H158" s="426"/>
      <c r="I158" s="427"/>
    </row>
    <row r="159" spans="1:9" ht="17.25" customHeight="1">
      <c r="A159" s="419">
        <v>2541</v>
      </c>
      <c r="B159" s="459" t="s">
        <v>359</v>
      </c>
      <c r="C159" s="429">
        <v>4</v>
      </c>
      <c r="D159" s="430">
        <v>1</v>
      </c>
      <c r="E159" s="414" t="s">
        <v>700</v>
      </c>
      <c r="F159" s="441" t="s">
        <v>702</v>
      </c>
      <c r="G159" s="435"/>
      <c r="H159" s="436"/>
      <c r="I159" s="437"/>
    </row>
    <row r="160" spans="1:9" ht="27" customHeight="1">
      <c r="A160" s="419">
        <v>2550</v>
      </c>
      <c r="B160" s="457" t="s">
        <v>359</v>
      </c>
      <c r="C160" s="13">
        <v>5</v>
      </c>
      <c r="D160" s="420">
        <v>0</v>
      </c>
      <c r="E160" s="421" t="s">
        <v>703</v>
      </c>
      <c r="F160" s="422" t="s">
        <v>704</v>
      </c>
      <c r="G160" s="435"/>
      <c r="H160" s="436"/>
      <c r="I160" s="437"/>
    </row>
    <row r="161" spans="1:9" s="14" customFormat="1" ht="10.5" customHeight="1">
      <c r="A161" s="419"/>
      <c r="B161" s="404"/>
      <c r="C161" s="13"/>
      <c r="D161" s="420"/>
      <c r="E161" s="414" t="s">
        <v>259</v>
      </c>
      <c r="F161" s="422"/>
      <c r="G161" s="425"/>
      <c r="H161" s="426"/>
      <c r="I161" s="427"/>
    </row>
    <row r="162" spans="1:9" ht="24">
      <c r="A162" s="419">
        <v>2551</v>
      </c>
      <c r="B162" s="459" t="s">
        <v>359</v>
      </c>
      <c r="C162" s="429">
        <v>5</v>
      </c>
      <c r="D162" s="430">
        <v>1</v>
      </c>
      <c r="E162" s="414" t="s">
        <v>703</v>
      </c>
      <c r="F162" s="441" t="s">
        <v>705</v>
      </c>
      <c r="G162" s="435"/>
      <c r="H162" s="436"/>
      <c r="I162" s="437"/>
    </row>
    <row r="163" spans="1:9" ht="24.75" customHeight="1">
      <c r="A163" s="419">
        <v>2560</v>
      </c>
      <c r="B163" s="457" t="s">
        <v>359</v>
      </c>
      <c r="C163" s="13">
        <v>6</v>
      </c>
      <c r="D163" s="420">
        <v>0</v>
      </c>
      <c r="E163" s="421" t="s">
        <v>706</v>
      </c>
      <c r="F163" s="422" t="s">
        <v>707</v>
      </c>
      <c r="G163" s="433">
        <f>G165</f>
        <v>0</v>
      </c>
      <c r="H163" s="433">
        <f>H165</f>
        <v>0</v>
      </c>
      <c r="I163" s="433">
        <f>I165</f>
        <v>0</v>
      </c>
    </row>
    <row r="164" spans="1:9" s="14" customFormat="1" ht="12.75" customHeight="1">
      <c r="A164" s="419"/>
      <c r="B164" s="404"/>
      <c r="C164" s="13"/>
      <c r="D164" s="420"/>
      <c r="E164" s="414" t="s">
        <v>259</v>
      </c>
      <c r="F164" s="422"/>
      <c r="G164" s="456"/>
      <c r="H164" s="456"/>
      <c r="I164" s="427"/>
    </row>
    <row r="165" spans="1:9" ht="28.5">
      <c r="A165" s="419">
        <v>2561</v>
      </c>
      <c r="B165" s="459" t="s">
        <v>359</v>
      </c>
      <c r="C165" s="429">
        <v>6</v>
      </c>
      <c r="D165" s="430">
        <v>1</v>
      </c>
      <c r="E165" s="414" t="s">
        <v>706</v>
      </c>
      <c r="F165" s="441" t="s">
        <v>708</v>
      </c>
      <c r="G165" s="433">
        <f>H165+I165</f>
        <v>0</v>
      </c>
      <c r="H165" s="433"/>
      <c r="I165" s="434">
        <f>'[1]2020'!$AY$39</f>
        <v>0</v>
      </c>
    </row>
    <row r="166" spans="1:9" s="412" customFormat="1" ht="21.75" customHeight="1">
      <c r="A166" s="447">
        <v>2600</v>
      </c>
      <c r="B166" s="457" t="s">
        <v>360</v>
      </c>
      <c r="C166" s="13">
        <v>0</v>
      </c>
      <c r="D166" s="420">
        <v>0</v>
      </c>
      <c r="E166" s="458" t="s">
        <v>1073</v>
      </c>
      <c r="F166" s="448" t="s">
        <v>709</v>
      </c>
      <c r="G166" s="467">
        <f>I166+H166</f>
        <v>40740</v>
      </c>
      <c r="H166" s="471">
        <f>H168+H177+H183</f>
        <v>5400</v>
      </c>
      <c r="I166" s="471">
        <f>I168+I177+I183</f>
        <v>35340</v>
      </c>
    </row>
    <row r="167" spans="1:9" ht="11.25" customHeight="1">
      <c r="A167" s="413"/>
      <c r="B167" s="404"/>
      <c r="C167" s="405"/>
      <c r="D167" s="406"/>
      <c r="E167" s="414" t="s">
        <v>258</v>
      </c>
      <c r="F167" s="415"/>
      <c r="G167" s="465"/>
      <c r="H167" s="466"/>
      <c r="I167" s="472"/>
    </row>
    <row r="168" spans="1:9" ht="15">
      <c r="A168" s="419">
        <v>2610</v>
      </c>
      <c r="B168" s="457" t="s">
        <v>360</v>
      </c>
      <c r="C168" s="13">
        <v>1</v>
      </c>
      <c r="D168" s="420">
        <v>0</v>
      </c>
      <c r="E168" s="421" t="s">
        <v>710</v>
      </c>
      <c r="F168" s="422" t="s">
        <v>711</v>
      </c>
      <c r="G168" s="467">
        <f>I168+H168</f>
        <v>0</v>
      </c>
      <c r="H168" s="473">
        <f>H170</f>
        <v>0</v>
      </c>
      <c r="I168" s="471"/>
    </row>
    <row r="169" spans="1:9" s="14" customFormat="1" ht="10.5" customHeight="1">
      <c r="A169" s="419"/>
      <c r="B169" s="404"/>
      <c r="C169" s="13"/>
      <c r="D169" s="420"/>
      <c r="E169" s="414" t="s">
        <v>259</v>
      </c>
      <c r="F169" s="422"/>
      <c r="G169" s="469"/>
      <c r="H169" s="470"/>
      <c r="I169" s="474"/>
    </row>
    <row r="170" spans="1:9" ht="15">
      <c r="A170" s="419">
        <v>2611</v>
      </c>
      <c r="B170" s="459" t="s">
        <v>360</v>
      </c>
      <c r="C170" s="429">
        <v>1</v>
      </c>
      <c r="D170" s="430">
        <v>1</v>
      </c>
      <c r="E170" s="414" t="s">
        <v>712</v>
      </c>
      <c r="F170" s="441" t="s">
        <v>713</v>
      </c>
      <c r="G170" s="467">
        <f>I170+H170</f>
        <v>0</v>
      </c>
      <c r="H170" s="473">
        <f>'[1]2020'!$C$36</f>
        <v>0</v>
      </c>
      <c r="I170" s="471"/>
    </row>
    <row r="171" spans="1:9" ht="15">
      <c r="A171" s="419">
        <v>2620</v>
      </c>
      <c r="B171" s="457" t="s">
        <v>360</v>
      </c>
      <c r="C171" s="13">
        <v>2</v>
      </c>
      <c r="D171" s="420">
        <v>0</v>
      </c>
      <c r="E171" s="421" t="s">
        <v>714</v>
      </c>
      <c r="F171" s="422" t="s">
        <v>715</v>
      </c>
      <c r="G171" s="435"/>
      <c r="H171" s="436"/>
      <c r="I171" s="437"/>
    </row>
    <row r="172" spans="1:9" s="14" customFormat="1" ht="10.5" customHeight="1">
      <c r="A172" s="419"/>
      <c r="B172" s="404"/>
      <c r="C172" s="13"/>
      <c r="D172" s="420"/>
      <c r="E172" s="414" t="s">
        <v>259</v>
      </c>
      <c r="F172" s="422"/>
      <c r="G172" s="425"/>
      <c r="H172" s="426"/>
      <c r="I172" s="427"/>
    </row>
    <row r="173" spans="1:9" ht="15">
      <c r="A173" s="419">
        <v>2621</v>
      </c>
      <c r="B173" s="459" t="s">
        <v>360</v>
      </c>
      <c r="C173" s="429">
        <v>2</v>
      </c>
      <c r="D173" s="430">
        <v>1</v>
      </c>
      <c r="E173" s="414" t="s">
        <v>714</v>
      </c>
      <c r="F173" s="441" t="s">
        <v>716</v>
      </c>
      <c r="G173" s="435"/>
      <c r="H173" s="436"/>
      <c r="I173" s="437"/>
    </row>
    <row r="174" spans="1:9" ht="15">
      <c r="A174" s="419">
        <v>2630</v>
      </c>
      <c r="B174" s="457" t="s">
        <v>360</v>
      </c>
      <c r="C174" s="13">
        <v>3</v>
      </c>
      <c r="D174" s="420">
        <v>0</v>
      </c>
      <c r="E174" s="421" t="s">
        <v>717</v>
      </c>
      <c r="F174" s="422" t="s">
        <v>718</v>
      </c>
      <c r="G174" s="435"/>
      <c r="H174" s="436"/>
      <c r="I174" s="437"/>
    </row>
    <row r="175" spans="1:9" s="14" customFormat="1" ht="10.5" customHeight="1">
      <c r="A175" s="419"/>
      <c r="B175" s="404"/>
      <c r="C175" s="13"/>
      <c r="D175" s="420"/>
      <c r="E175" s="414" t="s">
        <v>259</v>
      </c>
      <c r="F175" s="422"/>
      <c r="G175" s="425"/>
      <c r="H175" s="426"/>
      <c r="I175" s="427"/>
    </row>
    <row r="176" spans="1:9" ht="15">
      <c r="A176" s="419">
        <v>2631</v>
      </c>
      <c r="B176" s="459" t="s">
        <v>360</v>
      </c>
      <c r="C176" s="429">
        <v>3</v>
      </c>
      <c r="D176" s="430">
        <v>1</v>
      </c>
      <c r="E176" s="414" t="s">
        <v>719</v>
      </c>
      <c r="F176" s="475" t="s">
        <v>720</v>
      </c>
      <c r="G176" s="435"/>
      <c r="H176" s="436"/>
      <c r="I176" s="437"/>
    </row>
    <row r="177" spans="1:9" ht="15">
      <c r="A177" s="419">
        <v>2640</v>
      </c>
      <c r="B177" s="457" t="s">
        <v>360</v>
      </c>
      <c r="C177" s="13">
        <v>4</v>
      </c>
      <c r="D177" s="420">
        <v>0</v>
      </c>
      <c r="E177" s="421" t="s">
        <v>721</v>
      </c>
      <c r="F177" s="422" t="s">
        <v>722</v>
      </c>
      <c r="G177" s="432">
        <f>G179</f>
        <v>31340</v>
      </c>
      <c r="H177" s="433">
        <f>H179</f>
        <v>0</v>
      </c>
      <c r="I177" s="476">
        <f>I179</f>
        <v>31340</v>
      </c>
    </row>
    <row r="178" spans="1:9" s="14" customFormat="1" ht="10.5" customHeight="1">
      <c r="A178" s="419"/>
      <c r="B178" s="404"/>
      <c r="C178" s="13"/>
      <c r="D178" s="420"/>
      <c r="E178" s="414" t="s">
        <v>259</v>
      </c>
      <c r="F178" s="422"/>
      <c r="G178" s="425"/>
      <c r="H178" s="426"/>
      <c r="I178" s="477"/>
    </row>
    <row r="179" spans="1:9" ht="15">
      <c r="A179" s="419">
        <v>2641</v>
      </c>
      <c r="B179" s="459" t="s">
        <v>360</v>
      </c>
      <c r="C179" s="429">
        <v>4</v>
      </c>
      <c r="D179" s="430">
        <v>1</v>
      </c>
      <c r="E179" s="414" t="s">
        <v>723</v>
      </c>
      <c r="F179" s="441" t="s">
        <v>724</v>
      </c>
      <c r="G179" s="432">
        <f>I179+H179</f>
        <v>31340</v>
      </c>
      <c r="H179" s="433">
        <f>'[3]Hamaynq'!$C$52</f>
        <v>0</v>
      </c>
      <c r="I179" s="476">
        <f>'[3]2021'!$BB$30+'[3]2021'!$BC$30</f>
        <v>31340</v>
      </c>
    </row>
    <row r="180" spans="1:9" ht="36">
      <c r="A180" s="419">
        <v>2650</v>
      </c>
      <c r="B180" s="457" t="s">
        <v>360</v>
      </c>
      <c r="C180" s="13">
        <v>5</v>
      </c>
      <c r="D180" s="420">
        <v>0</v>
      </c>
      <c r="E180" s="421" t="s">
        <v>729</v>
      </c>
      <c r="F180" s="422" t="s">
        <v>730</v>
      </c>
      <c r="G180" s="435"/>
      <c r="H180" s="436"/>
      <c r="I180" s="476"/>
    </row>
    <row r="181" spans="1:9" s="14" customFormat="1" ht="10.5" customHeight="1">
      <c r="A181" s="419"/>
      <c r="B181" s="404"/>
      <c r="C181" s="13"/>
      <c r="D181" s="420"/>
      <c r="E181" s="414" t="s">
        <v>259</v>
      </c>
      <c r="F181" s="422"/>
      <c r="G181" s="425"/>
      <c r="H181" s="426"/>
      <c r="I181" s="427"/>
    </row>
    <row r="182" spans="1:9" ht="36">
      <c r="A182" s="419">
        <v>2651</v>
      </c>
      <c r="B182" s="459" t="s">
        <v>360</v>
      </c>
      <c r="C182" s="429">
        <v>5</v>
      </c>
      <c r="D182" s="430">
        <v>1</v>
      </c>
      <c r="E182" s="414" t="s">
        <v>729</v>
      </c>
      <c r="F182" s="441" t="s">
        <v>731</v>
      </c>
      <c r="G182" s="435"/>
      <c r="H182" s="436"/>
      <c r="I182" s="437"/>
    </row>
    <row r="183" spans="1:9" ht="28.5">
      <c r="A183" s="419">
        <v>2660</v>
      </c>
      <c r="B183" s="457" t="s">
        <v>360</v>
      </c>
      <c r="C183" s="13">
        <v>6</v>
      </c>
      <c r="D183" s="420">
        <v>0</v>
      </c>
      <c r="E183" s="421" t="s">
        <v>732</v>
      </c>
      <c r="F183" s="454" t="s">
        <v>733</v>
      </c>
      <c r="G183" s="467">
        <f>G185</f>
        <v>4000</v>
      </c>
      <c r="H183" s="468">
        <f>H186</f>
        <v>5400</v>
      </c>
      <c r="I183" s="471">
        <f>I185</f>
        <v>4000</v>
      </c>
    </row>
    <row r="184" spans="1:9" s="14" customFormat="1" ht="10.5" customHeight="1">
      <c r="A184" s="419"/>
      <c r="B184" s="404"/>
      <c r="C184" s="13"/>
      <c r="D184" s="420"/>
      <c r="E184" s="414" t="s">
        <v>259</v>
      </c>
      <c r="F184" s="422"/>
      <c r="G184" s="469"/>
      <c r="H184" s="470"/>
      <c r="I184" s="474"/>
    </row>
    <row r="185" spans="1:9" ht="28.5">
      <c r="A185" s="419">
        <v>2661</v>
      </c>
      <c r="B185" s="459" t="s">
        <v>360</v>
      </c>
      <c r="C185" s="429">
        <v>6</v>
      </c>
      <c r="D185" s="430">
        <v>1</v>
      </c>
      <c r="E185" s="701" t="s">
        <v>732</v>
      </c>
      <c r="F185" s="441" t="s">
        <v>734</v>
      </c>
      <c r="G185" s="467">
        <f>I185</f>
        <v>4000</v>
      </c>
      <c r="H185" s="446"/>
      <c r="I185" s="471">
        <f>I186</f>
        <v>4000</v>
      </c>
    </row>
    <row r="186" spans="1:9" ht="16.5" customHeight="1">
      <c r="A186" s="419"/>
      <c r="B186" s="459"/>
      <c r="C186" s="429"/>
      <c r="D186" s="430"/>
      <c r="E186" s="702"/>
      <c r="F186" s="441"/>
      <c r="G186" s="467">
        <f>I186</f>
        <v>4000</v>
      </c>
      <c r="H186" s="468">
        <f>'[3]2021'!$AC$31</f>
        <v>5400</v>
      </c>
      <c r="I186" s="471">
        <f>'[3]2021'!$BC$31</f>
        <v>4000</v>
      </c>
    </row>
    <row r="187" spans="1:9" s="412" customFormat="1" ht="11.25" customHeight="1">
      <c r="A187" s="447">
        <v>2700</v>
      </c>
      <c r="B187" s="457" t="s">
        <v>361</v>
      </c>
      <c r="C187" s="13">
        <v>0</v>
      </c>
      <c r="D187" s="420">
        <v>0</v>
      </c>
      <c r="E187" s="458" t="s">
        <v>1074</v>
      </c>
      <c r="F187" s="448" t="s">
        <v>735</v>
      </c>
      <c r="G187" s="478"/>
      <c r="H187" s="479"/>
      <c r="I187" s="451"/>
    </row>
    <row r="188" spans="1:9" ht="11.25" customHeight="1">
      <c r="A188" s="413"/>
      <c r="B188" s="404"/>
      <c r="C188" s="405"/>
      <c r="D188" s="406"/>
      <c r="E188" s="414" t="s">
        <v>258</v>
      </c>
      <c r="F188" s="415"/>
      <c r="G188" s="452"/>
      <c r="H188" s="453"/>
      <c r="I188" s="418"/>
    </row>
    <row r="189" spans="1:9" ht="28.5">
      <c r="A189" s="419">
        <v>2710</v>
      </c>
      <c r="B189" s="457" t="s">
        <v>361</v>
      </c>
      <c r="C189" s="13">
        <v>1</v>
      </c>
      <c r="D189" s="420">
        <v>0</v>
      </c>
      <c r="E189" s="421" t="s">
        <v>736</v>
      </c>
      <c r="F189" s="422" t="s">
        <v>737</v>
      </c>
      <c r="G189" s="435"/>
      <c r="H189" s="436"/>
      <c r="I189" s="437"/>
    </row>
    <row r="190" spans="1:9" s="14" customFormat="1" ht="10.5" customHeight="1">
      <c r="A190" s="419"/>
      <c r="B190" s="404"/>
      <c r="C190" s="13"/>
      <c r="D190" s="420"/>
      <c r="E190" s="414" t="s">
        <v>259</v>
      </c>
      <c r="F190" s="422"/>
      <c r="G190" s="425"/>
      <c r="H190" s="426"/>
      <c r="I190" s="427"/>
    </row>
    <row r="191" spans="1:9" ht="15">
      <c r="A191" s="419">
        <v>2711</v>
      </c>
      <c r="B191" s="459" t="s">
        <v>361</v>
      </c>
      <c r="C191" s="429">
        <v>1</v>
      </c>
      <c r="D191" s="430">
        <v>1</v>
      </c>
      <c r="E191" s="414" t="s">
        <v>738</v>
      </c>
      <c r="F191" s="441" t="s">
        <v>739</v>
      </c>
      <c r="G191" s="435"/>
      <c r="H191" s="436"/>
      <c r="I191" s="437"/>
    </row>
    <row r="192" spans="1:9" ht="15">
      <c r="A192" s="419">
        <v>2712</v>
      </c>
      <c r="B192" s="459" t="s">
        <v>361</v>
      </c>
      <c r="C192" s="429">
        <v>1</v>
      </c>
      <c r="D192" s="430">
        <v>2</v>
      </c>
      <c r="E192" s="414" t="s">
        <v>740</v>
      </c>
      <c r="F192" s="441" t="s">
        <v>741</v>
      </c>
      <c r="G192" s="435"/>
      <c r="H192" s="436"/>
      <c r="I192" s="437"/>
    </row>
    <row r="193" spans="1:9" ht="15">
      <c r="A193" s="419">
        <v>2713</v>
      </c>
      <c r="B193" s="459" t="s">
        <v>361</v>
      </c>
      <c r="C193" s="429">
        <v>1</v>
      </c>
      <c r="D193" s="430">
        <v>3</v>
      </c>
      <c r="E193" s="414" t="s">
        <v>183</v>
      </c>
      <c r="F193" s="441" t="s">
        <v>742</v>
      </c>
      <c r="G193" s="435"/>
      <c r="H193" s="436"/>
      <c r="I193" s="437"/>
    </row>
    <row r="194" spans="1:9" ht="15">
      <c r="A194" s="419">
        <v>2720</v>
      </c>
      <c r="B194" s="457" t="s">
        <v>361</v>
      </c>
      <c r="C194" s="13">
        <v>2</v>
      </c>
      <c r="D194" s="420">
        <v>0</v>
      </c>
      <c r="E194" s="421" t="s">
        <v>362</v>
      </c>
      <c r="F194" s="422" t="s">
        <v>743</v>
      </c>
      <c r="G194" s="435"/>
      <c r="H194" s="436"/>
      <c r="I194" s="437"/>
    </row>
    <row r="195" spans="1:9" s="14" customFormat="1" ht="10.5" customHeight="1">
      <c r="A195" s="419"/>
      <c r="B195" s="404"/>
      <c r="C195" s="13"/>
      <c r="D195" s="420"/>
      <c r="E195" s="414" t="s">
        <v>259</v>
      </c>
      <c r="F195" s="422"/>
      <c r="G195" s="425"/>
      <c r="H195" s="426"/>
      <c r="I195" s="427"/>
    </row>
    <row r="196" spans="1:9" ht="15">
      <c r="A196" s="419">
        <v>2721</v>
      </c>
      <c r="B196" s="459" t="s">
        <v>361</v>
      </c>
      <c r="C196" s="429">
        <v>2</v>
      </c>
      <c r="D196" s="430">
        <v>1</v>
      </c>
      <c r="E196" s="414" t="s">
        <v>744</v>
      </c>
      <c r="F196" s="441" t="s">
        <v>745</v>
      </c>
      <c r="G196" s="435"/>
      <c r="H196" s="436"/>
      <c r="I196" s="437"/>
    </row>
    <row r="197" spans="1:9" ht="20.25" customHeight="1">
      <c r="A197" s="419">
        <v>2722</v>
      </c>
      <c r="B197" s="459" t="s">
        <v>361</v>
      </c>
      <c r="C197" s="429">
        <v>2</v>
      </c>
      <c r="D197" s="430">
        <v>2</v>
      </c>
      <c r="E197" s="414" t="s">
        <v>746</v>
      </c>
      <c r="F197" s="441" t="s">
        <v>747</v>
      </c>
      <c r="G197" s="435"/>
      <c r="H197" s="436"/>
      <c r="I197" s="437"/>
    </row>
    <row r="198" spans="1:9" ht="15">
      <c r="A198" s="419">
        <v>2723</v>
      </c>
      <c r="B198" s="459" t="s">
        <v>361</v>
      </c>
      <c r="C198" s="429">
        <v>2</v>
      </c>
      <c r="D198" s="430">
        <v>3</v>
      </c>
      <c r="E198" s="414" t="s">
        <v>184</v>
      </c>
      <c r="F198" s="441" t="s">
        <v>748</v>
      </c>
      <c r="G198" s="435"/>
      <c r="H198" s="436"/>
      <c r="I198" s="437"/>
    </row>
    <row r="199" spans="1:9" ht="15">
      <c r="A199" s="419">
        <v>2724</v>
      </c>
      <c r="B199" s="459" t="s">
        <v>361</v>
      </c>
      <c r="C199" s="429">
        <v>2</v>
      </c>
      <c r="D199" s="430">
        <v>4</v>
      </c>
      <c r="E199" s="414" t="s">
        <v>749</v>
      </c>
      <c r="F199" s="441" t="s">
        <v>750</v>
      </c>
      <c r="G199" s="435"/>
      <c r="H199" s="436"/>
      <c r="I199" s="437"/>
    </row>
    <row r="200" spans="1:9" ht="15">
      <c r="A200" s="419">
        <v>2730</v>
      </c>
      <c r="B200" s="457" t="s">
        <v>361</v>
      </c>
      <c r="C200" s="13">
        <v>3</v>
      </c>
      <c r="D200" s="420">
        <v>0</v>
      </c>
      <c r="E200" s="421" t="s">
        <v>751</v>
      </c>
      <c r="F200" s="422" t="s">
        <v>754</v>
      </c>
      <c r="G200" s="435"/>
      <c r="H200" s="436"/>
      <c r="I200" s="437"/>
    </row>
    <row r="201" spans="1:9" s="14" customFormat="1" ht="10.5" customHeight="1">
      <c r="A201" s="419"/>
      <c r="B201" s="404"/>
      <c r="C201" s="13"/>
      <c r="D201" s="420"/>
      <c r="E201" s="414" t="s">
        <v>259</v>
      </c>
      <c r="F201" s="422"/>
      <c r="G201" s="425"/>
      <c r="H201" s="426"/>
      <c r="I201" s="427"/>
    </row>
    <row r="202" spans="1:9" ht="15" customHeight="1">
      <c r="A202" s="419">
        <v>2731</v>
      </c>
      <c r="B202" s="459" t="s">
        <v>361</v>
      </c>
      <c r="C202" s="429">
        <v>3</v>
      </c>
      <c r="D202" s="430">
        <v>1</v>
      </c>
      <c r="E202" s="414" t="s">
        <v>755</v>
      </c>
      <c r="F202" s="431" t="s">
        <v>756</v>
      </c>
      <c r="G202" s="435"/>
      <c r="H202" s="436"/>
      <c r="I202" s="437"/>
    </row>
    <row r="203" spans="1:9" ht="18" customHeight="1">
      <c r="A203" s="419">
        <v>2732</v>
      </c>
      <c r="B203" s="459" t="s">
        <v>361</v>
      </c>
      <c r="C203" s="429">
        <v>3</v>
      </c>
      <c r="D203" s="430">
        <v>2</v>
      </c>
      <c r="E203" s="414" t="s">
        <v>757</v>
      </c>
      <c r="F203" s="431" t="s">
        <v>758</v>
      </c>
      <c r="G203" s="435"/>
      <c r="H203" s="436"/>
      <c r="I203" s="437"/>
    </row>
    <row r="204" spans="1:9" ht="16.5" customHeight="1">
      <c r="A204" s="419">
        <v>2733</v>
      </c>
      <c r="B204" s="459" t="s">
        <v>361</v>
      </c>
      <c r="C204" s="429">
        <v>3</v>
      </c>
      <c r="D204" s="430">
        <v>3</v>
      </c>
      <c r="E204" s="414" t="s">
        <v>759</v>
      </c>
      <c r="F204" s="431" t="s">
        <v>760</v>
      </c>
      <c r="G204" s="435"/>
      <c r="H204" s="436"/>
      <c r="I204" s="437"/>
    </row>
    <row r="205" spans="1:9" ht="24">
      <c r="A205" s="419">
        <v>2734</v>
      </c>
      <c r="B205" s="459" t="s">
        <v>361</v>
      </c>
      <c r="C205" s="429">
        <v>3</v>
      </c>
      <c r="D205" s="430">
        <v>4</v>
      </c>
      <c r="E205" s="414" t="s">
        <v>761</v>
      </c>
      <c r="F205" s="431" t="s">
        <v>762</v>
      </c>
      <c r="G205" s="435"/>
      <c r="H205" s="436"/>
      <c r="I205" s="437"/>
    </row>
    <row r="206" spans="1:9" ht="15">
      <c r="A206" s="419">
        <v>2740</v>
      </c>
      <c r="B206" s="457" t="s">
        <v>361</v>
      </c>
      <c r="C206" s="13">
        <v>4</v>
      </c>
      <c r="D206" s="420">
        <v>0</v>
      </c>
      <c r="E206" s="421" t="s">
        <v>763</v>
      </c>
      <c r="F206" s="422" t="s">
        <v>764</v>
      </c>
      <c r="G206" s="435"/>
      <c r="H206" s="436"/>
      <c r="I206" s="437"/>
    </row>
    <row r="207" spans="1:9" s="14" customFormat="1" ht="10.5" customHeight="1">
      <c r="A207" s="419"/>
      <c r="B207" s="404"/>
      <c r="C207" s="13"/>
      <c r="D207" s="420"/>
      <c r="E207" s="414" t="s">
        <v>259</v>
      </c>
      <c r="F207" s="422"/>
      <c r="G207" s="425"/>
      <c r="H207" s="426"/>
      <c r="I207" s="427"/>
    </row>
    <row r="208" spans="1:9" ht="15">
      <c r="A208" s="419">
        <v>2741</v>
      </c>
      <c r="B208" s="459" t="s">
        <v>361</v>
      </c>
      <c r="C208" s="429">
        <v>4</v>
      </c>
      <c r="D208" s="430">
        <v>1</v>
      </c>
      <c r="E208" s="414" t="s">
        <v>763</v>
      </c>
      <c r="F208" s="441" t="s">
        <v>765</v>
      </c>
      <c r="G208" s="435"/>
      <c r="H208" s="436"/>
      <c r="I208" s="437"/>
    </row>
    <row r="209" spans="1:9" ht="24">
      <c r="A209" s="419">
        <v>2750</v>
      </c>
      <c r="B209" s="457" t="s">
        <v>361</v>
      </c>
      <c r="C209" s="13">
        <v>5</v>
      </c>
      <c r="D209" s="420">
        <v>0</v>
      </c>
      <c r="E209" s="421" t="s">
        <v>766</v>
      </c>
      <c r="F209" s="422" t="s">
        <v>767</v>
      </c>
      <c r="G209" s="435"/>
      <c r="H209" s="436"/>
      <c r="I209" s="437"/>
    </row>
    <row r="210" spans="1:9" s="14" customFormat="1" ht="10.5" customHeight="1">
      <c r="A210" s="419"/>
      <c r="B210" s="404"/>
      <c r="C210" s="13"/>
      <c r="D210" s="420"/>
      <c r="E210" s="414" t="s">
        <v>259</v>
      </c>
      <c r="F210" s="422"/>
      <c r="G210" s="425"/>
      <c r="H210" s="426"/>
      <c r="I210" s="427"/>
    </row>
    <row r="211" spans="1:9" ht="24">
      <c r="A211" s="419">
        <v>2751</v>
      </c>
      <c r="B211" s="459" t="s">
        <v>361</v>
      </c>
      <c r="C211" s="429">
        <v>5</v>
      </c>
      <c r="D211" s="430">
        <v>1</v>
      </c>
      <c r="E211" s="414" t="s">
        <v>766</v>
      </c>
      <c r="F211" s="441" t="s">
        <v>767</v>
      </c>
      <c r="G211" s="435"/>
      <c r="H211" s="436"/>
      <c r="I211" s="437"/>
    </row>
    <row r="212" spans="1:9" ht="15">
      <c r="A212" s="419">
        <v>2760</v>
      </c>
      <c r="B212" s="457" t="s">
        <v>361</v>
      </c>
      <c r="C212" s="13">
        <v>6</v>
      </c>
      <c r="D212" s="420">
        <v>0</v>
      </c>
      <c r="E212" s="421" t="s">
        <v>768</v>
      </c>
      <c r="F212" s="422" t="s">
        <v>769</v>
      </c>
      <c r="G212" s="435"/>
      <c r="H212" s="436"/>
      <c r="I212" s="437"/>
    </row>
    <row r="213" spans="1:9" s="14" customFormat="1" ht="10.5" customHeight="1">
      <c r="A213" s="419"/>
      <c r="B213" s="404"/>
      <c r="C213" s="13"/>
      <c r="D213" s="420"/>
      <c r="E213" s="414" t="s">
        <v>259</v>
      </c>
      <c r="F213" s="422"/>
      <c r="G213" s="425"/>
      <c r="H213" s="426"/>
      <c r="I213" s="427"/>
    </row>
    <row r="214" spans="1:9" ht="15">
      <c r="A214" s="419">
        <v>2761</v>
      </c>
      <c r="B214" s="459" t="s">
        <v>361</v>
      </c>
      <c r="C214" s="429">
        <v>6</v>
      </c>
      <c r="D214" s="430">
        <v>1</v>
      </c>
      <c r="E214" s="414" t="s">
        <v>363</v>
      </c>
      <c r="F214" s="422"/>
      <c r="G214" s="435"/>
      <c r="H214" s="436"/>
      <c r="I214" s="437"/>
    </row>
    <row r="215" spans="1:9" ht="15">
      <c r="A215" s="419">
        <v>2762</v>
      </c>
      <c r="B215" s="459" t="s">
        <v>361</v>
      </c>
      <c r="C215" s="429">
        <v>6</v>
      </c>
      <c r="D215" s="430">
        <v>2</v>
      </c>
      <c r="E215" s="414" t="s">
        <v>768</v>
      </c>
      <c r="F215" s="441" t="s">
        <v>770</v>
      </c>
      <c r="G215" s="435"/>
      <c r="H215" s="436"/>
      <c r="I215" s="437"/>
    </row>
    <row r="216" spans="1:9" s="412" customFormat="1" ht="12" customHeight="1">
      <c r="A216" s="447">
        <v>2800</v>
      </c>
      <c r="B216" s="457" t="s">
        <v>364</v>
      </c>
      <c r="C216" s="13">
        <v>0</v>
      </c>
      <c r="D216" s="420">
        <v>0</v>
      </c>
      <c r="E216" s="458" t="s">
        <v>1075</v>
      </c>
      <c r="F216" s="448" t="s">
        <v>771</v>
      </c>
      <c r="G216" s="449">
        <f>H216+I216</f>
        <v>35080</v>
      </c>
      <c r="H216" s="450">
        <f>H218+H221+H230+H235+H240+H243</f>
        <v>33090</v>
      </c>
      <c r="I216" s="460">
        <f>I243</f>
        <v>1990</v>
      </c>
    </row>
    <row r="217" spans="1:9" ht="11.25" customHeight="1">
      <c r="A217" s="413"/>
      <c r="B217" s="404"/>
      <c r="C217" s="405"/>
      <c r="D217" s="406"/>
      <c r="E217" s="414" t="s">
        <v>258</v>
      </c>
      <c r="F217" s="415"/>
      <c r="G217" s="465"/>
      <c r="H217" s="466"/>
      <c r="I217" s="472"/>
    </row>
    <row r="218" spans="1:9" ht="15">
      <c r="A218" s="419">
        <v>2810</v>
      </c>
      <c r="B218" s="459" t="s">
        <v>364</v>
      </c>
      <c r="C218" s="429">
        <v>1</v>
      </c>
      <c r="D218" s="430">
        <v>0</v>
      </c>
      <c r="E218" s="421" t="s">
        <v>772</v>
      </c>
      <c r="F218" s="422" t="s">
        <v>773</v>
      </c>
      <c r="G218" s="445"/>
      <c r="H218" s="446"/>
      <c r="I218" s="480"/>
    </row>
    <row r="219" spans="1:9" s="14" customFormat="1" ht="10.5" customHeight="1">
      <c r="A219" s="419"/>
      <c r="B219" s="404"/>
      <c r="C219" s="13"/>
      <c r="D219" s="420"/>
      <c r="E219" s="414" t="s">
        <v>259</v>
      </c>
      <c r="F219" s="422"/>
      <c r="G219" s="469"/>
      <c r="H219" s="470"/>
      <c r="I219" s="474"/>
    </row>
    <row r="220" spans="1:9" ht="15">
      <c r="A220" s="419">
        <v>2811</v>
      </c>
      <c r="B220" s="459" t="s">
        <v>364</v>
      </c>
      <c r="C220" s="429">
        <v>1</v>
      </c>
      <c r="D220" s="430">
        <v>1</v>
      </c>
      <c r="E220" s="414" t="s">
        <v>772</v>
      </c>
      <c r="F220" s="441" t="s">
        <v>774</v>
      </c>
      <c r="G220" s="467"/>
      <c r="H220" s="468"/>
      <c r="I220" s="480"/>
    </row>
    <row r="221" spans="1:9" ht="15">
      <c r="A221" s="419">
        <v>2820</v>
      </c>
      <c r="B221" s="457" t="s">
        <v>364</v>
      </c>
      <c r="C221" s="13">
        <v>2</v>
      </c>
      <c r="D221" s="420">
        <v>0</v>
      </c>
      <c r="E221" s="421" t="s">
        <v>775</v>
      </c>
      <c r="F221" s="422" t="s">
        <v>776</v>
      </c>
      <c r="G221" s="467">
        <f>H221</f>
        <v>28600</v>
      </c>
      <c r="H221" s="468">
        <f>H223+H226</f>
        <v>28600</v>
      </c>
      <c r="I221" s="480"/>
    </row>
    <row r="222" spans="1:9" s="14" customFormat="1" ht="10.5" customHeight="1">
      <c r="A222" s="419"/>
      <c r="B222" s="404"/>
      <c r="C222" s="13"/>
      <c r="D222" s="420"/>
      <c r="E222" s="414" t="s">
        <v>259</v>
      </c>
      <c r="F222" s="422"/>
      <c r="G222" s="469"/>
      <c r="H222" s="470"/>
      <c r="I222" s="474"/>
    </row>
    <row r="223" spans="1:9" ht="15">
      <c r="A223" s="419">
        <v>2821</v>
      </c>
      <c r="B223" s="459" t="s">
        <v>364</v>
      </c>
      <c r="C223" s="429">
        <v>2</v>
      </c>
      <c r="D223" s="430">
        <v>1</v>
      </c>
      <c r="E223" s="414" t="s">
        <v>365</v>
      </c>
      <c r="F223" s="422"/>
      <c r="G223" s="467">
        <f>H223</f>
        <v>21600</v>
      </c>
      <c r="H223" s="468">
        <f>'[3]2021'!$C$21</f>
        <v>21600</v>
      </c>
      <c r="I223" s="480"/>
    </row>
    <row r="224" spans="1:9" ht="15">
      <c r="A224" s="419">
        <v>2822</v>
      </c>
      <c r="B224" s="459" t="s">
        <v>364</v>
      </c>
      <c r="C224" s="429">
        <v>2</v>
      </c>
      <c r="D224" s="430">
        <v>2</v>
      </c>
      <c r="E224" s="414" t="s">
        <v>366</v>
      </c>
      <c r="F224" s="422"/>
      <c r="G224" s="445"/>
      <c r="H224" s="446"/>
      <c r="I224" s="480"/>
    </row>
    <row r="225" spans="1:9" ht="15">
      <c r="A225" s="419">
        <v>2823</v>
      </c>
      <c r="B225" s="459" t="s">
        <v>364</v>
      </c>
      <c r="C225" s="429">
        <v>2</v>
      </c>
      <c r="D225" s="430">
        <v>3</v>
      </c>
      <c r="E225" s="414" t="s">
        <v>401</v>
      </c>
      <c r="F225" s="441" t="s">
        <v>777</v>
      </c>
      <c r="G225" s="445"/>
      <c r="H225" s="473"/>
      <c r="I225" s="480"/>
    </row>
    <row r="226" spans="1:9" ht="15">
      <c r="A226" s="419">
        <v>2824</v>
      </c>
      <c r="B226" s="459" t="s">
        <v>364</v>
      </c>
      <c r="C226" s="429">
        <v>2</v>
      </c>
      <c r="D226" s="430">
        <v>4</v>
      </c>
      <c r="E226" s="414" t="s">
        <v>367</v>
      </c>
      <c r="F226" s="441"/>
      <c r="G226" s="467">
        <f>H226</f>
        <v>7000</v>
      </c>
      <c r="H226" s="468">
        <f>'[3]Hamaynq'!$C$27+'[3]Hamaynq'!$C$28</f>
        <v>7000</v>
      </c>
      <c r="I226" s="480"/>
    </row>
    <row r="227" spans="1:9" ht="15">
      <c r="A227" s="419">
        <v>2825</v>
      </c>
      <c r="B227" s="459" t="s">
        <v>364</v>
      </c>
      <c r="C227" s="429">
        <v>2</v>
      </c>
      <c r="D227" s="430">
        <v>5</v>
      </c>
      <c r="E227" s="414" t="s">
        <v>368</v>
      </c>
      <c r="F227" s="441"/>
      <c r="G227" s="445"/>
      <c r="H227" s="446"/>
      <c r="I227" s="480"/>
    </row>
    <row r="228" spans="1:9" ht="15">
      <c r="A228" s="419">
        <v>2826</v>
      </c>
      <c r="B228" s="459" t="s">
        <v>364</v>
      </c>
      <c r="C228" s="429">
        <v>2</v>
      </c>
      <c r="D228" s="430">
        <v>6</v>
      </c>
      <c r="E228" s="414" t="s">
        <v>369</v>
      </c>
      <c r="F228" s="441"/>
      <c r="G228" s="445"/>
      <c r="H228" s="446"/>
      <c r="I228" s="480"/>
    </row>
    <row r="229" spans="1:9" ht="24">
      <c r="A229" s="419">
        <v>2827</v>
      </c>
      <c r="B229" s="459" t="s">
        <v>364</v>
      </c>
      <c r="C229" s="429">
        <v>2</v>
      </c>
      <c r="D229" s="430">
        <v>7</v>
      </c>
      <c r="E229" s="414" t="s">
        <v>370</v>
      </c>
      <c r="F229" s="441"/>
      <c r="G229" s="467"/>
      <c r="H229" s="468"/>
      <c r="I229" s="468"/>
    </row>
    <row r="230" spans="1:9" ht="29.25" customHeight="1">
      <c r="A230" s="419">
        <v>2830</v>
      </c>
      <c r="B230" s="457" t="s">
        <v>364</v>
      </c>
      <c r="C230" s="13">
        <v>3</v>
      </c>
      <c r="D230" s="420">
        <v>0</v>
      </c>
      <c r="E230" s="421" t="s">
        <v>778</v>
      </c>
      <c r="F230" s="454" t="s">
        <v>779</v>
      </c>
      <c r="G230" s="435"/>
      <c r="H230" s="436"/>
      <c r="I230" s="437"/>
    </row>
    <row r="231" spans="1:9" s="14" customFormat="1" ht="10.5" customHeight="1">
      <c r="A231" s="419"/>
      <c r="B231" s="404"/>
      <c r="C231" s="13"/>
      <c r="D231" s="420"/>
      <c r="E231" s="414" t="s">
        <v>259</v>
      </c>
      <c r="F231" s="422"/>
      <c r="G231" s="425"/>
      <c r="H231" s="426"/>
      <c r="I231" s="427"/>
    </row>
    <row r="232" spans="1:9" ht="15">
      <c r="A232" s="419">
        <v>2831</v>
      </c>
      <c r="B232" s="459" t="s">
        <v>364</v>
      </c>
      <c r="C232" s="429">
        <v>3</v>
      </c>
      <c r="D232" s="430">
        <v>1</v>
      </c>
      <c r="E232" s="414" t="s">
        <v>402</v>
      </c>
      <c r="F232" s="454"/>
      <c r="G232" s="467"/>
      <c r="H232" s="468"/>
      <c r="I232" s="437"/>
    </row>
    <row r="233" spans="1:9" ht="15">
      <c r="A233" s="419">
        <v>2832</v>
      </c>
      <c r="B233" s="459" t="s">
        <v>364</v>
      </c>
      <c r="C233" s="429">
        <v>3</v>
      </c>
      <c r="D233" s="430">
        <v>2</v>
      </c>
      <c r="E233" s="414" t="s">
        <v>409</v>
      </c>
      <c r="F233" s="454"/>
      <c r="G233" s="445"/>
      <c r="H233" s="446"/>
      <c r="I233" s="437"/>
    </row>
    <row r="234" spans="1:9" ht="15">
      <c r="A234" s="419">
        <v>2833</v>
      </c>
      <c r="B234" s="459" t="s">
        <v>364</v>
      </c>
      <c r="C234" s="429">
        <v>3</v>
      </c>
      <c r="D234" s="430">
        <v>3</v>
      </c>
      <c r="E234" s="414" t="s">
        <v>410</v>
      </c>
      <c r="F234" s="441" t="s">
        <v>780</v>
      </c>
      <c r="G234" s="445"/>
      <c r="H234" s="446"/>
      <c r="I234" s="437"/>
    </row>
    <row r="235" spans="1:9" ht="14.25" customHeight="1">
      <c r="A235" s="419">
        <v>2840</v>
      </c>
      <c r="B235" s="457" t="s">
        <v>364</v>
      </c>
      <c r="C235" s="13">
        <v>4</v>
      </c>
      <c r="D235" s="420">
        <v>0</v>
      </c>
      <c r="E235" s="421" t="s">
        <v>411</v>
      </c>
      <c r="F235" s="454" t="s">
        <v>781</v>
      </c>
      <c r="G235" s="467">
        <f>H235</f>
        <v>4490</v>
      </c>
      <c r="H235" s="468">
        <f>H238</f>
        <v>4490</v>
      </c>
      <c r="I235" s="437"/>
    </row>
    <row r="236" spans="1:9" s="14" customFormat="1" ht="10.5" customHeight="1">
      <c r="A236" s="419"/>
      <c r="B236" s="404"/>
      <c r="C236" s="13"/>
      <c r="D236" s="420"/>
      <c r="E236" s="414" t="s">
        <v>259</v>
      </c>
      <c r="F236" s="422"/>
      <c r="G236" s="469"/>
      <c r="H236" s="470"/>
      <c r="I236" s="427"/>
    </row>
    <row r="237" spans="1:9" ht="14.25" customHeight="1">
      <c r="A237" s="419">
        <v>2841</v>
      </c>
      <c r="B237" s="459" t="s">
        <v>364</v>
      </c>
      <c r="C237" s="429">
        <v>4</v>
      </c>
      <c r="D237" s="430">
        <v>1</v>
      </c>
      <c r="E237" s="414" t="s">
        <v>412</v>
      </c>
      <c r="F237" s="454"/>
      <c r="G237" s="445"/>
      <c r="H237" s="446"/>
      <c r="I237" s="437"/>
    </row>
    <row r="238" spans="1:9" ht="29.25" customHeight="1">
      <c r="A238" s="419">
        <v>2842</v>
      </c>
      <c r="B238" s="459" t="s">
        <v>364</v>
      </c>
      <c r="C238" s="429">
        <v>4</v>
      </c>
      <c r="D238" s="430">
        <v>2</v>
      </c>
      <c r="E238" s="414" t="s">
        <v>413</v>
      </c>
      <c r="F238" s="454"/>
      <c r="G238" s="467">
        <f>H238</f>
        <v>4490</v>
      </c>
      <c r="H238" s="468">
        <f>'[3]2021'!$C$37</f>
        <v>4490</v>
      </c>
      <c r="I238" s="437"/>
    </row>
    <row r="239" spans="1:9" ht="15">
      <c r="A239" s="419">
        <v>2843</v>
      </c>
      <c r="B239" s="459" t="s">
        <v>364</v>
      </c>
      <c r="C239" s="429">
        <v>4</v>
      </c>
      <c r="D239" s="430">
        <v>3</v>
      </c>
      <c r="E239" s="414" t="s">
        <v>411</v>
      </c>
      <c r="F239" s="441" t="s">
        <v>782</v>
      </c>
      <c r="G239" s="445"/>
      <c r="H239" s="446"/>
      <c r="I239" s="437"/>
    </row>
    <row r="240" spans="1:9" ht="26.25" customHeight="1">
      <c r="A240" s="419">
        <v>2850</v>
      </c>
      <c r="B240" s="457" t="s">
        <v>364</v>
      </c>
      <c r="C240" s="13">
        <v>5</v>
      </c>
      <c r="D240" s="420">
        <v>0</v>
      </c>
      <c r="E240" s="481" t="s">
        <v>783</v>
      </c>
      <c r="F240" s="454" t="s">
        <v>784</v>
      </c>
      <c r="G240" s="445"/>
      <c r="H240" s="446"/>
      <c r="I240" s="437"/>
    </row>
    <row r="241" spans="1:9" s="14" customFormat="1" ht="10.5" customHeight="1">
      <c r="A241" s="419"/>
      <c r="B241" s="404"/>
      <c r="C241" s="13"/>
      <c r="D241" s="420"/>
      <c r="E241" s="414" t="s">
        <v>259</v>
      </c>
      <c r="F241" s="422"/>
      <c r="G241" s="469"/>
      <c r="H241" s="470"/>
      <c r="I241" s="427"/>
    </row>
    <row r="242" spans="1:9" ht="24" customHeight="1">
      <c r="A242" s="419">
        <v>2851</v>
      </c>
      <c r="B242" s="457" t="s">
        <v>364</v>
      </c>
      <c r="C242" s="13">
        <v>5</v>
      </c>
      <c r="D242" s="420">
        <v>1</v>
      </c>
      <c r="E242" s="482" t="s">
        <v>783</v>
      </c>
      <c r="F242" s="441" t="s">
        <v>785</v>
      </c>
      <c r="G242" s="445"/>
      <c r="H242" s="446"/>
      <c r="I242" s="437"/>
    </row>
    <row r="243" spans="1:9" ht="27" customHeight="1">
      <c r="A243" s="419">
        <v>2860</v>
      </c>
      <c r="B243" s="457" t="s">
        <v>364</v>
      </c>
      <c r="C243" s="13">
        <v>6</v>
      </c>
      <c r="D243" s="420">
        <v>0</v>
      </c>
      <c r="E243" s="481" t="s">
        <v>786</v>
      </c>
      <c r="F243" s="454" t="s">
        <v>82</v>
      </c>
      <c r="G243" s="483">
        <f>G245</f>
        <v>1990</v>
      </c>
      <c r="H243" s="446"/>
      <c r="I243" s="476">
        <f>I245</f>
        <v>1990</v>
      </c>
    </row>
    <row r="244" spans="1:9" s="14" customFormat="1" ht="10.5" customHeight="1">
      <c r="A244" s="419"/>
      <c r="B244" s="404"/>
      <c r="C244" s="13"/>
      <c r="D244" s="420"/>
      <c r="E244" s="414" t="s">
        <v>259</v>
      </c>
      <c r="F244" s="422"/>
      <c r="G244" s="484"/>
      <c r="H244" s="470"/>
      <c r="I244" s="477"/>
    </row>
    <row r="245" spans="1:9" ht="12" customHeight="1">
      <c r="A245" s="419">
        <v>2861</v>
      </c>
      <c r="B245" s="459" t="s">
        <v>364</v>
      </c>
      <c r="C245" s="429">
        <v>6</v>
      </c>
      <c r="D245" s="430">
        <v>1</v>
      </c>
      <c r="E245" s="482" t="s">
        <v>786</v>
      </c>
      <c r="F245" s="441" t="s">
        <v>83</v>
      </c>
      <c r="G245" s="483">
        <f>I245</f>
        <v>1990</v>
      </c>
      <c r="H245" s="446"/>
      <c r="I245" s="476">
        <f>'[3]2021'!$AW$36</f>
        <v>1990</v>
      </c>
    </row>
    <row r="246" spans="1:9" s="412" customFormat="1" ht="12" customHeight="1">
      <c r="A246" s="447">
        <v>2900</v>
      </c>
      <c r="B246" s="457" t="s">
        <v>371</v>
      </c>
      <c r="C246" s="13">
        <v>0</v>
      </c>
      <c r="D246" s="420">
        <v>0</v>
      </c>
      <c r="E246" s="458" t="s">
        <v>1076</v>
      </c>
      <c r="F246" s="448" t="s">
        <v>84</v>
      </c>
      <c r="G246" s="449">
        <f>H246+I246</f>
        <v>576000</v>
      </c>
      <c r="H246" s="450">
        <f>H250+H264</f>
        <v>576000</v>
      </c>
      <c r="I246" s="485"/>
    </row>
    <row r="247" spans="1:9" ht="11.25" customHeight="1">
      <c r="A247" s="413"/>
      <c r="B247" s="404"/>
      <c r="C247" s="405"/>
      <c r="D247" s="406"/>
      <c r="E247" s="414" t="s">
        <v>258</v>
      </c>
      <c r="F247" s="415"/>
      <c r="G247" s="452"/>
      <c r="H247" s="453"/>
      <c r="I247" s="418"/>
    </row>
    <row r="248" spans="1:9" ht="15">
      <c r="A248" s="419">
        <v>2910</v>
      </c>
      <c r="B248" s="457" t="s">
        <v>371</v>
      </c>
      <c r="C248" s="13">
        <v>1</v>
      </c>
      <c r="D248" s="420">
        <v>0</v>
      </c>
      <c r="E248" s="421" t="s">
        <v>404</v>
      </c>
      <c r="F248" s="422" t="s">
        <v>85</v>
      </c>
      <c r="G248" s="435"/>
      <c r="H248" s="436"/>
      <c r="I248" s="437"/>
    </row>
    <row r="249" spans="1:9" s="14" customFormat="1" ht="10.5" customHeight="1">
      <c r="A249" s="419"/>
      <c r="B249" s="404"/>
      <c r="C249" s="13"/>
      <c r="D249" s="420"/>
      <c r="E249" s="414" t="s">
        <v>259</v>
      </c>
      <c r="F249" s="422"/>
      <c r="G249" s="425"/>
      <c r="H249" s="426"/>
      <c r="I249" s="427"/>
    </row>
    <row r="250" spans="1:9" ht="15">
      <c r="A250" s="419">
        <v>2911</v>
      </c>
      <c r="B250" s="459" t="s">
        <v>371</v>
      </c>
      <c r="C250" s="429">
        <v>1</v>
      </c>
      <c r="D250" s="430">
        <v>1</v>
      </c>
      <c r="E250" s="414" t="s">
        <v>86</v>
      </c>
      <c r="F250" s="441" t="s">
        <v>87</v>
      </c>
      <c r="G250" s="432">
        <f>H250</f>
        <v>325000</v>
      </c>
      <c r="H250" s="433">
        <f>'[3]2021'!$C$8+'[3]2021'!$C$9+'[3]2021'!$C$10+'[3]2021'!$C$11+'[3]2021'!$C$12+'[3]2021'!$C$13+'[3]2021'!$C$14+'[3]2021'!$C$15</f>
        <v>325000</v>
      </c>
      <c r="I250" s="437"/>
    </row>
    <row r="251" spans="1:9" ht="15">
      <c r="A251" s="419">
        <v>2912</v>
      </c>
      <c r="B251" s="459" t="s">
        <v>371</v>
      </c>
      <c r="C251" s="429">
        <v>1</v>
      </c>
      <c r="D251" s="430">
        <v>2</v>
      </c>
      <c r="E251" s="414" t="s">
        <v>372</v>
      </c>
      <c r="F251" s="441" t="s">
        <v>88</v>
      </c>
      <c r="G251" s="435"/>
      <c r="H251" s="436"/>
      <c r="I251" s="437"/>
    </row>
    <row r="252" spans="1:9" ht="15">
      <c r="A252" s="419">
        <v>2920</v>
      </c>
      <c r="B252" s="457" t="s">
        <v>371</v>
      </c>
      <c r="C252" s="13">
        <v>2</v>
      </c>
      <c r="D252" s="420">
        <v>0</v>
      </c>
      <c r="E252" s="421" t="s">
        <v>373</v>
      </c>
      <c r="F252" s="422" t="s">
        <v>89</v>
      </c>
      <c r="G252" s="435"/>
      <c r="H252" s="436"/>
      <c r="I252" s="437"/>
    </row>
    <row r="253" spans="1:9" s="14" customFormat="1" ht="10.5" customHeight="1">
      <c r="A253" s="419"/>
      <c r="B253" s="404"/>
      <c r="C253" s="13"/>
      <c r="D253" s="420"/>
      <c r="E253" s="414" t="s">
        <v>259</v>
      </c>
      <c r="F253" s="422"/>
      <c r="G253" s="425"/>
      <c r="H253" s="426"/>
      <c r="I253" s="427"/>
    </row>
    <row r="254" spans="1:9" ht="15">
      <c r="A254" s="419">
        <v>2921</v>
      </c>
      <c r="B254" s="459" t="s">
        <v>371</v>
      </c>
      <c r="C254" s="429">
        <v>2</v>
      </c>
      <c r="D254" s="430">
        <v>1</v>
      </c>
      <c r="E254" s="414" t="s">
        <v>374</v>
      </c>
      <c r="F254" s="441" t="s">
        <v>90</v>
      </c>
      <c r="G254" s="435"/>
      <c r="H254" s="436"/>
      <c r="I254" s="437"/>
    </row>
    <row r="255" spans="1:9" ht="15">
      <c r="A255" s="419">
        <v>2922</v>
      </c>
      <c r="B255" s="459" t="s">
        <v>371</v>
      </c>
      <c r="C255" s="429">
        <v>2</v>
      </c>
      <c r="D255" s="430">
        <v>2</v>
      </c>
      <c r="E255" s="414" t="s">
        <v>375</v>
      </c>
      <c r="F255" s="441" t="s">
        <v>91</v>
      </c>
      <c r="G255" s="435"/>
      <c r="H255" s="436"/>
      <c r="I255" s="437"/>
    </row>
    <row r="256" spans="1:9" ht="24">
      <c r="A256" s="419">
        <v>2930</v>
      </c>
      <c r="B256" s="457" t="s">
        <v>371</v>
      </c>
      <c r="C256" s="13">
        <v>3</v>
      </c>
      <c r="D256" s="420">
        <v>0</v>
      </c>
      <c r="E256" s="421" t="s">
        <v>376</v>
      </c>
      <c r="F256" s="422" t="s">
        <v>92</v>
      </c>
      <c r="G256" s="435"/>
      <c r="H256" s="436"/>
      <c r="I256" s="437"/>
    </row>
    <row r="257" spans="1:9" s="14" customFormat="1" ht="10.5" customHeight="1">
      <c r="A257" s="419"/>
      <c r="B257" s="404"/>
      <c r="C257" s="13"/>
      <c r="D257" s="420"/>
      <c r="E257" s="414" t="s">
        <v>259</v>
      </c>
      <c r="F257" s="422"/>
      <c r="G257" s="425"/>
      <c r="H257" s="426"/>
      <c r="I257" s="427"/>
    </row>
    <row r="258" spans="1:9" ht="15">
      <c r="A258" s="419">
        <v>2931</v>
      </c>
      <c r="B258" s="459" t="s">
        <v>371</v>
      </c>
      <c r="C258" s="429">
        <v>3</v>
      </c>
      <c r="D258" s="430">
        <v>1</v>
      </c>
      <c r="E258" s="414" t="s">
        <v>377</v>
      </c>
      <c r="F258" s="441" t="s">
        <v>93</v>
      </c>
      <c r="G258" s="435"/>
      <c r="H258" s="436"/>
      <c r="I258" s="437"/>
    </row>
    <row r="259" spans="1:9" ht="15">
      <c r="A259" s="419">
        <v>2932</v>
      </c>
      <c r="B259" s="459" t="s">
        <v>371</v>
      </c>
      <c r="C259" s="429">
        <v>3</v>
      </c>
      <c r="D259" s="430">
        <v>2</v>
      </c>
      <c r="E259" s="414" t="s">
        <v>378</v>
      </c>
      <c r="F259" s="441"/>
      <c r="G259" s="435"/>
      <c r="H259" s="436"/>
      <c r="I259" s="437"/>
    </row>
    <row r="260" spans="1:9" ht="15">
      <c r="A260" s="419">
        <v>2940</v>
      </c>
      <c r="B260" s="457" t="s">
        <v>371</v>
      </c>
      <c r="C260" s="13">
        <v>4</v>
      </c>
      <c r="D260" s="420">
        <v>0</v>
      </c>
      <c r="E260" s="421" t="s">
        <v>94</v>
      </c>
      <c r="F260" s="422" t="s">
        <v>95</v>
      </c>
      <c r="G260" s="432"/>
      <c r="H260" s="433"/>
      <c r="I260" s="437"/>
    </row>
    <row r="261" spans="1:9" s="14" customFormat="1" ht="10.5" customHeight="1">
      <c r="A261" s="419"/>
      <c r="B261" s="404"/>
      <c r="C261" s="13"/>
      <c r="D261" s="420"/>
      <c r="E261" s="414" t="s">
        <v>259</v>
      </c>
      <c r="F261" s="422"/>
      <c r="G261" s="455"/>
      <c r="H261" s="456"/>
      <c r="I261" s="427"/>
    </row>
    <row r="262" spans="1:9" ht="15">
      <c r="A262" s="419">
        <v>2941</v>
      </c>
      <c r="B262" s="459" t="s">
        <v>371</v>
      </c>
      <c r="C262" s="429">
        <v>4</v>
      </c>
      <c r="D262" s="430">
        <v>1</v>
      </c>
      <c r="E262" s="414" t="s">
        <v>379</v>
      </c>
      <c r="F262" s="441" t="s">
        <v>96</v>
      </c>
      <c r="G262" s="432"/>
      <c r="H262" s="433"/>
      <c r="I262" s="437"/>
    </row>
    <row r="263" spans="1:9" ht="15">
      <c r="A263" s="419">
        <v>2942</v>
      </c>
      <c r="B263" s="459" t="s">
        <v>371</v>
      </c>
      <c r="C263" s="429">
        <v>4</v>
      </c>
      <c r="D263" s="430">
        <v>2</v>
      </c>
      <c r="E263" s="414" t="s">
        <v>380</v>
      </c>
      <c r="F263" s="441" t="s">
        <v>97</v>
      </c>
      <c r="G263" s="432"/>
      <c r="H263" s="433"/>
      <c r="I263" s="437"/>
    </row>
    <row r="264" spans="1:9" ht="15">
      <c r="A264" s="419">
        <v>2950</v>
      </c>
      <c r="B264" s="457" t="s">
        <v>371</v>
      </c>
      <c r="C264" s="13">
        <v>5</v>
      </c>
      <c r="D264" s="420">
        <v>0</v>
      </c>
      <c r="E264" s="421" t="s">
        <v>98</v>
      </c>
      <c r="F264" s="422" t="s">
        <v>99</v>
      </c>
      <c r="G264" s="432">
        <f>G266</f>
        <v>251000</v>
      </c>
      <c r="H264" s="433">
        <f>H266</f>
        <v>251000</v>
      </c>
      <c r="I264" s="437"/>
    </row>
    <row r="265" spans="1:9" s="14" customFormat="1" ht="10.5" customHeight="1">
      <c r="A265" s="419"/>
      <c r="B265" s="404"/>
      <c r="C265" s="13"/>
      <c r="D265" s="420"/>
      <c r="E265" s="414" t="s">
        <v>259</v>
      </c>
      <c r="F265" s="422"/>
      <c r="G265" s="425"/>
      <c r="H265" s="426"/>
      <c r="I265" s="427"/>
    </row>
    <row r="266" spans="1:9" ht="15">
      <c r="A266" s="419">
        <v>2951</v>
      </c>
      <c r="B266" s="459" t="s">
        <v>371</v>
      </c>
      <c r="C266" s="429">
        <v>5</v>
      </c>
      <c r="D266" s="430">
        <v>1</v>
      </c>
      <c r="E266" s="414" t="s">
        <v>381</v>
      </c>
      <c r="F266" s="422"/>
      <c r="G266" s="432">
        <f>H266</f>
        <v>251000</v>
      </c>
      <c r="H266" s="433">
        <f>'[3]2021'!$C$16+'[3]2021'!$C$17+'[3]2021'!$C$18+'[3]2021'!$C$19+'[3]2021'!$C$20</f>
        <v>251000</v>
      </c>
      <c r="I266" s="437"/>
    </row>
    <row r="267" spans="1:9" ht="15">
      <c r="A267" s="419">
        <v>2952</v>
      </c>
      <c r="B267" s="459" t="s">
        <v>371</v>
      </c>
      <c r="C267" s="429">
        <v>5</v>
      </c>
      <c r="D267" s="430">
        <v>2</v>
      </c>
      <c r="E267" s="414" t="s">
        <v>382</v>
      </c>
      <c r="F267" s="441" t="s">
        <v>100</v>
      </c>
      <c r="G267" s="435"/>
      <c r="H267" s="436"/>
      <c r="I267" s="437"/>
    </row>
    <row r="268" spans="1:9" ht="15">
      <c r="A268" s="419">
        <v>2960</v>
      </c>
      <c r="B268" s="457" t="s">
        <v>371</v>
      </c>
      <c r="C268" s="13">
        <v>6</v>
      </c>
      <c r="D268" s="420">
        <v>0</v>
      </c>
      <c r="E268" s="421" t="s">
        <v>101</v>
      </c>
      <c r="F268" s="422" t="s">
        <v>102</v>
      </c>
      <c r="G268" s="435"/>
      <c r="H268" s="436"/>
      <c r="I268" s="437"/>
    </row>
    <row r="269" spans="1:9" s="14" customFormat="1" ht="10.5" customHeight="1">
      <c r="A269" s="419"/>
      <c r="B269" s="404"/>
      <c r="C269" s="13"/>
      <c r="D269" s="420"/>
      <c r="E269" s="414" t="s">
        <v>259</v>
      </c>
      <c r="F269" s="422"/>
      <c r="G269" s="425"/>
      <c r="H269" s="426"/>
      <c r="I269" s="427"/>
    </row>
    <row r="270" spans="1:9" ht="15">
      <c r="A270" s="419">
        <v>2961</v>
      </c>
      <c r="B270" s="459" t="s">
        <v>371</v>
      </c>
      <c r="C270" s="429">
        <v>6</v>
      </c>
      <c r="D270" s="430">
        <v>1</v>
      </c>
      <c r="E270" s="414" t="s">
        <v>101</v>
      </c>
      <c r="F270" s="441" t="s">
        <v>103</v>
      </c>
      <c r="G270" s="435"/>
      <c r="H270" s="436"/>
      <c r="I270" s="437"/>
    </row>
    <row r="271" spans="1:9" ht="24">
      <c r="A271" s="419">
        <v>2970</v>
      </c>
      <c r="B271" s="457" t="s">
        <v>371</v>
      </c>
      <c r="C271" s="13">
        <v>7</v>
      </c>
      <c r="D271" s="420">
        <v>0</v>
      </c>
      <c r="E271" s="421" t="s">
        <v>104</v>
      </c>
      <c r="F271" s="422" t="s">
        <v>105</v>
      </c>
      <c r="G271" s="435"/>
      <c r="H271" s="436"/>
      <c r="I271" s="437"/>
    </row>
    <row r="272" spans="1:9" s="14" customFormat="1" ht="10.5" customHeight="1">
      <c r="A272" s="419"/>
      <c r="B272" s="404"/>
      <c r="C272" s="13"/>
      <c r="D272" s="420"/>
      <c r="E272" s="414" t="s">
        <v>259</v>
      </c>
      <c r="F272" s="422"/>
      <c r="G272" s="425"/>
      <c r="H272" s="426"/>
      <c r="I272" s="427"/>
    </row>
    <row r="273" spans="1:9" ht="15">
      <c r="A273" s="419">
        <v>2971</v>
      </c>
      <c r="B273" s="459" t="s">
        <v>371</v>
      </c>
      <c r="C273" s="429">
        <v>7</v>
      </c>
      <c r="D273" s="430">
        <v>1</v>
      </c>
      <c r="E273" s="414" t="s">
        <v>104</v>
      </c>
      <c r="F273" s="441" t="s">
        <v>105</v>
      </c>
      <c r="G273" s="435"/>
      <c r="H273" s="436"/>
      <c r="I273" s="437"/>
    </row>
    <row r="274" spans="1:9" ht="15">
      <c r="A274" s="419">
        <v>2980</v>
      </c>
      <c r="B274" s="457" t="s">
        <v>371</v>
      </c>
      <c r="C274" s="13">
        <v>8</v>
      </c>
      <c r="D274" s="420">
        <v>0</v>
      </c>
      <c r="E274" s="421" t="s">
        <v>106</v>
      </c>
      <c r="F274" s="422" t="s">
        <v>107</v>
      </c>
      <c r="G274" s="486"/>
      <c r="H274" s="486"/>
      <c r="I274" s="476"/>
    </row>
    <row r="275" spans="1:9" s="14" customFormat="1" ht="10.5" customHeight="1">
      <c r="A275" s="419"/>
      <c r="B275" s="404"/>
      <c r="C275" s="13"/>
      <c r="D275" s="420"/>
      <c r="E275" s="414" t="s">
        <v>259</v>
      </c>
      <c r="F275" s="422"/>
      <c r="G275" s="487"/>
      <c r="H275" s="488"/>
      <c r="I275" s="427"/>
    </row>
    <row r="276" spans="1:9" ht="15">
      <c r="A276" s="419">
        <v>2981</v>
      </c>
      <c r="B276" s="459" t="s">
        <v>371</v>
      </c>
      <c r="C276" s="429">
        <v>8</v>
      </c>
      <c r="D276" s="430">
        <v>1</v>
      </c>
      <c r="E276" s="414" t="s">
        <v>106</v>
      </c>
      <c r="F276" s="441" t="s">
        <v>108</v>
      </c>
      <c r="G276" s="486"/>
      <c r="H276" s="489"/>
      <c r="I276" s="476"/>
    </row>
    <row r="277" spans="1:9" s="412" customFormat="1" ht="10.5" customHeight="1">
      <c r="A277" s="447">
        <v>3000</v>
      </c>
      <c r="B277" s="457" t="s">
        <v>384</v>
      </c>
      <c r="C277" s="13">
        <v>0</v>
      </c>
      <c r="D277" s="420">
        <v>0</v>
      </c>
      <c r="E277" s="458" t="s">
        <v>1077</v>
      </c>
      <c r="F277" s="448" t="s">
        <v>109</v>
      </c>
      <c r="G277" s="449">
        <f>H277</f>
        <v>22000</v>
      </c>
      <c r="H277" s="450">
        <f>H298</f>
        <v>22000</v>
      </c>
      <c r="I277" s="451"/>
    </row>
    <row r="278" spans="1:9" ht="11.25" customHeight="1">
      <c r="A278" s="413"/>
      <c r="B278" s="404"/>
      <c r="C278" s="405"/>
      <c r="D278" s="406"/>
      <c r="E278" s="414" t="s">
        <v>258</v>
      </c>
      <c r="F278" s="415"/>
      <c r="G278" s="452"/>
      <c r="H278" s="453"/>
      <c r="I278" s="418"/>
    </row>
    <row r="279" spans="1:9" ht="15">
      <c r="A279" s="419">
        <v>3010</v>
      </c>
      <c r="B279" s="457" t="s">
        <v>384</v>
      </c>
      <c r="C279" s="13">
        <v>1</v>
      </c>
      <c r="D279" s="420">
        <v>0</v>
      </c>
      <c r="E279" s="421" t="s">
        <v>383</v>
      </c>
      <c r="F279" s="422" t="s">
        <v>110</v>
      </c>
      <c r="G279" s="435"/>
      <c r="H279" s="436"/>
      <c r="I279" s="437"/>
    </row>
    <row r="280" spans="1:9" s="14" customFormat="1" ht="10.5" customHeight="1">
      <c r="A280" s="419"/>
      <c r="B280" s="404"/>
      <c r="C280" s="13"/>
      <c r="D280" s="420"/>
      <c r="E280" s="414" t="s">
        <v>259</v>
      </c>
      <c r="F280" s="422"/>
      <c r="G280" s="425"/>
      <c r="H280" s="426"/>
      <c r="I280" s="427"/>
    </row>
    <row r="281" spans="1:9" ht="15">
      <c r="A281" s="419">
        <v>3011</v>
      </c>
      <c r="B281" s="459" t="s">
        <v>384</v>
      </c>
      <c r="C281" s="429">
        <v>1</v>
      </c>
      <c r="D281" s="430">
        <v>1</v>
      </c>
      <c r="E281" s="414" t="s">
        <v>111</v>
      </c>
      <c r="F281" s="441" t="s">
        <v>112</v>
      </c>
      <c r="G281" s="435"/>
      <c r="H281" s="436"/>
      <c r="I281" s="437"/>
    </row>
    <row r="282" spans="1:9" ht="15">
      <c r="A282" s="419">
        <v>3012</v>
      </c>
      <c r="B282" s="459" t="s">
        <v>384</v>
      </c>
      <c r="C282" s="429">
        <v>1</v>
      </c>
      <c r="D282" s="430">
        <v>2</v>
      </c>
      <c r="E282" s="414" t="s">
        <v>113</v>
      </c>
      <c r="F282" s="441" t="s">
        <v>114</v>
      </c>
      <c r="G282" s="435"/>
      <c r="H282" s="436"/>
      <c r="I282" s="437"/>
    </row>
    <row r="283" spans="1:9" ht="15">
      <c r="A283" s="419">
        <v>3020</v>
      </c>
      <c r="B283" s="457" t="s">
        <v>384</v>
      </c>
      <c r="C283" s="13">
        <v>2</v>
      </c>
      <c r="D283" s="420">
        <v>0</v>
      </c>
      <c r="E283" s="421" t="s">
        <v>115</v>
      </c>
      <c r="F283" s="422" t="s">
        <v>116</v>
      </c>
      <c r="G283" s="435"/>
      <c r="H283" s="436"/>
      <c r="I283" s="437"/>
    </row>
    <row r="284" spans="1:9" s="14" customFormat="1" ht="10.5" customHeight="1">
      <c r="A284" s="419"/>
      <c r="B284" s="404"/>
      <c r="C284" s="13"/>
      <c r="D284" s="420"/>
      <c r="E284" s="414" t="s">
        <v>259</v>
      </c>
      <c r="F284" s="422"/>
      <c r="G284" s="425"/>
      <c r="H284" s="426"/>
      <c r="I284" s="427"/>
    </row>
    <row r="285" spans="1:9" ht="15">
      <c r="A285" s="419">
        <v>3021</v>
      </c>
      <c r="B285" s="459" t="s">
        <v>384</v>
      </c>
      <c r="C285" s="429">
        <v>2</v>
      </c>
      <c r="D285" s="430">
        <v>1</v>
      </c>
      <c r="E285" s="414" t="s">
        <v>115</v>
      </c>
      <c r="F285" s="441" t="s">
        <v>117</v>
      </c>
      <c r="G285" s="435"/>
      <c r="H285" s="436"/>
      <c r="I285" s="437"/>
    </row>
    <row r="286" spans="1:9" ht="15">
      <c r="A286" s="419">
        <v>3030</v>
      </c>
      <c r="B286" s="457" t="s">
        <v>384</v>
      </c>
      <c r="C286" s="13">
        <v>3</v>
      </c>
      <c r="D286" s="420">
        <v>0</v>
      </c>
      <c r="E286" s="421" t="s">
        <v>118</v>
      </c>
      <c r="F286" s="422" t="s">
        <v>119</v>
      </c>
      <c r="G286" s="435"/>
      <c r="H286" s="436"/>
      <c r="I286" s="437"/>
    </row>
    <row r="287" spans="1:9" s="14" customFormat="1" ht="15">
      <c r="A287" s="419"/>
      <c r="B287" s="404"/>
      <c r="C287" s="13"/>
      <c r="D287" s="420"/>
      <c r="E287" s="414" t="s">
        <v>259</v>
      </c>
      <c r="F287" s="422"/>
      <c r="G287" s="425"/>
      <c r="H287" s="426"/>
      <c r="I287" s="427"/>
    </row>
    <row r="288" spans="1:9" s="14" customFormat="1" ht="15">
      <c r="A288" s="419">
        <v>3031</v>
      </c>
      <c r="B288" s="459" t="s">
        <v>384</v>
      </c>
      <c r="C288" s="429">
        <v>3</v>
      </c>
      <c r="D288" s="430" t="s">
        <v>288</v>
      </c>
      <c r="E288" s="414" t="s">
        <v>118</v>
      </c>
      <c r="F288" s="422"/>
      <c r="G288" s="425"/>
      <c r="H288" s="426"/>
      <c r="I288" s="427"/>
    </row>
    <row r="289" spans="1:9" ht="15">
      <c r="A289" s="419">
        <v>3040</v>
      </c>
      <c r="B289" s="457" t="s">
        <v>384</v>
      </c>
      <c r="C289" s="13">
        <v>4</v>
      </c>
      <c r="D289" s="420">
        <v>0</v>
      </c>
      <c r="E289" s="421" t="s">
        <v>120</v>
      </c>
      <c r="F289" s="422" t="s">
        <v>121</v>
      </c>
      <c r="G289" s="435"/>
      <c r="H289" s="436"/>
      <c r="I289" s="437"/>
    </row>
    <row r="290" spans="1:9" s="14" customFormat="1" ht="10.5" customHeight="1">
      <c r="A290" s="419"/>
      <c r="B290" s="404"/>
      <c r="C290" s="13"/>
      <c r="D290" s="420"/>
      <c r="E290" s="414" t="s">
        <v>259</v>
      </c>
      <c r="F290" s="422"/>
      <c r="G290" s="425"/>
      <c r="H290" s="426"/>
      <c r="I290" s="427"/>
    </row>
    <row r="291" spans="1:9" ht="15">
      <c r="A291" s="419">
        <v>3041</v>
      </c>
      <c r="B291" s="459" t="s">
        <v>384</v>
      </c>
      <c r="C291" s="429">
        <v>4</v>
      </c>
      <c r="D291" s="430">
        <v>1</v>
      </c>
      <c r="E291" s="414" t="s">
        <v>120</v>
      </c>
      <c r="F291" s="441" t="s">
        <v>122</v>
      </c>
      <c r="G291" s="435"/>
      <c r="H291" s="436"/>
      <c r="I291" s="437"/>
    </row>
    <row r="292" spans="1:9" ht="15">
      <c r="A292" s="419">
        <v>3050</v>
      </c>
      <c r="B292" s="457" t="s">
        <v>384</v>
      </c>
      <c r="C292" s="13">
        <v>5</v>
      </c>
      <c r="D292" s="420">
        <v>0</v>
      </c>
      <c r="E292" s="421" t="s">
        <v>123</v>
      </c>
      <c r="F292" s="422" t="s">
        <v>124</v>
      </c>
      <c r="G292" s="435"/>
      <c r="H292" s="436"/>
      <c r="I292" s="437"/>
    </row>
    <row r="293" spans="1:9" s="14" customFormat="1" ht="10.5" customHeight="1">
      <c r="A293" s="419"/>
      <c r="B293" s="404"/>
      <c r="C293" s="13"/>
      <c r="D293" s="420"/>
      <c r="E293" s="414" t="s">
        <v>259</v>
      </c>
      <c r="F293" s="422"/>
      <c r="G293" s="425"/>
      <c r="H293" s="426"/>
      <c r="I293" s="427"/>
    </row>
    <row r="294" spans="1:9" ht="15">
      <c r="A294" s="419">
        <v>3051</v>
      </c>
      <c r="B294" s="459" t="s">
        <v>384</v>
      </c>
      <c r="C294" s="429">
        <v>5</v>
      </c>
      <c r="D294" s="430">
        <v>1</v>
      </c>
      <c r="E294" s="414" t="s">
        <v>123</v>
      </c>
      <c r="F294" s="441" t="s">
        <v>124</v>
      </c>
      <c r="G294" s="435"/>
      <c r="H294" s="436"/>
      <c r="I294" s="437"/>
    </row>
    <row r="295" spans="1:9" ht="15">
      <c r="A295" s="419">
        <v>3060</v>
      </c>
      <c r="B295" s="457" t="s">
        <v>384</v>
      </c>
      <c r="C295" s="13">
        <v>6</v>
      </c>
      <c r="D295" s="420">
        <v>0</v>
      </c>
      <c r="E295" s="421" t="s">
        <v>125</v>
      </c>
      <c r="F295" s="422" t="s">
        <v>126</v>
      </c>
      <c r="G295" s="435"/>
      <c r="H295" s="436"/>
      <c r="I295" s="437"/>
    </row>
    <row r="296" spans="1:9" s="14" customFormat="1" ht="10.5" customHeight="1">
      <c r="A296" s="419"/>
      <c r="B296" s="404"/>
      <c r="C296" s="13"/>
      <c r="D296" s="420"/>
      <c r="E296" s="414" t="s">
        <v>259</v>
      </c>
      <c r="F296" s="422"/>
      <c r="G296" s="425"/>
      <c r="H296" s="426"/>
      <c r="I296" s="427"/>
    </row>
    <row r="297" spans="1:9" ht="15">
      <c r="A297" s="419">
        <v>3061</v>
      </c>
      <c r="B297" s="459" t="s">
        <v>384</v>
      </c>
      <c r="C297" s="429">
        <v>6</v>
      </c>
      <c r="D297" s="430">
        <v>1</v>
      </c>
      <c r="E297" s="414" t="s">
        <v>125</v>
      </c>
      <c r="F297" s="441" t="s">
        <v>126</v>
      </c>
      <c r="G297" s="435"/>
      <c r="H297" s="436"/>
      <c r="I297" s="437"/>
    </row>
    <row r="298" spans="1:9" ht="24">
      <c r="A298" s="419">
        <v>3070</v>
      </c>
      <c r="B298" s="457" t="s">
        <v>384</v>
      </c>
      <c r="C298" s="13">
        <v>7</v>
      </c>
      <c r="D298" s="420">
        <v>0</v>
      </c>
      <c r="E298" s="421" t="s">
        <v>127</v>
      </c>
      <c r="F298" s="422" t="s">
        <v>128</v>
      </c>
      <c r="G298" s="432">
        <f>H298</f>
        <v>22000</v>
      </c>
      <c r="H298" s="433">
        <f>H300</f>
        <v>22000</v>
      </c>
      <c r="I298" s="437"/>
    </row>
    <row r="299" spans="1:9" s="14" customFormat="1" ht="10.5" customHeight="1">
      <c r="A299" s="419"/>
      <c r="B299" s="404"/>
      <c r="C299" s="13"/>
      <c r="D299" s="420"/>
      <c r="E299" s="414" t="s">
        <v>259</v>
      </c>
      <c r="F299" s="422"/>
      <c r="G299" s="425"/>
      <c r="H299" s="426"/>
      <c r="I299" s="427"/>
    </row>
    <row r="300" spans="1:9" ht="24">
      <c r="A300" s="419">
        <v>3071</v>
      </c>
      <c r="B300" s="459" t="s">
        <v>384</v>
      </c>
      <c r="C300" s="429">
        <v>7</v>
      </c>
      <c r="D300" s="430">
        <v>1</v>
      </c>
      <c r="E300" s="414" t="s">
        <v>127</v>
      </c>
      <c r="F300" s="441" t="s">
        <v>130</v>
      </c>
      <c r="G300" s="432">
        <f>H300</f>
        <v>22000</v>
      </c>
      <c r="H300" s="433">
        <f>'[3]2021'!$C$40</f>
        <v>22000</v>
      </c>
      <c r="I300" s="437"/>
    </row>
    <row r="301" spans="1:9" ht="24">
      <c r="A301" s="419">
        <v>3080</v>
      </c>
      <c r="B301" s="457" t="s">
        <v>384</v>
      </c>
      <c r="C301" s="13">
        <v>8</v>
      </c>
      <c r="D301" s="420">
        <v>0</v>
      </c>
      <c r="E301" s="421" t="s">
        <v>131</v>
      </c>
      <c r="F301" s="422" t="s">
        <v>132</v>
      </c>
      <c r="G301" s="435"/>
      <c r="H301" s="436"/>
      <c r="I301" s="437"/>
    </row>
    <row r="302" spans="1:9" s="14" customFormat="1" ht="10.5" customHeight="1">
      <c r="A302" s="419"/>
      <c r="B302" s="404"/>
      <c r="C302" s="13"/>
      <c r="D302" s="420"/>
      <c r="E302" s="414" t="s">
        <v>259</v>
      </c>
      <c r="F302" s="422"/>
      <c r="G302" s="425"/>
      <c r="H302" s="426"/>
      <c r="I302" s="427"/>
    </row>
    <row r="303" spans="1:9" ht="24">
      <c r="A303" s="419">
        <v>3081</v>
      </c>
      <c r="B303" s="459" t="s">
        <v>384</v>
      </c>
      <c r="C303" s="429">
        <v>8</v>
      </c>
      <c r="D303" s="430">
        <v>1</v>
      </c>
      <c r="E303" s="414" t="s">
        <v>131</v>
      </c>
      <c r="F303" s="441" t="s">
        <v>133</v>
      </c>
      <c r="G303" s="435"/>
      <c r="H303" s="436"/>
      <c r="I303" s="437"/>
    </row>
    <row r="304" spans="1:9" s="14" customFormat="1" ht="10.5" customHeight="1">
      <c r="A304" s="419"/>
      <c r="B304" s="404"/>
      <c r="C304" s="13"/>
      <c r="D304" s="420"/>
      <c r="E304" s="414" t="s">
        <v>259</v>
      </c>
      <c r="F304" s="422"/>
      <c r="G304" s="425"/>
      <c r="H304" s="426"/>
      <c r="I304" s="427"/>
    </row>
    <row r="305" spans="1:9" ht="15">
      <c r="A305" s="419">
        <v>3090</v>
      </c>
      <c r="B305" s="457" t="s">
        <v>384</v>
      </c>
      <c r="C305" s="13">
        <v>9</v>
      </c>
      <c r="D305" s="420">
        <v>0</v>
      </c>
      <c r="E305" s="421" t="s">
        <v>134</v>
      </c>
      <c r="F305" s="422" t="s">
        <v>135</v>
      </c>
      <c r="G305" s="435"/>
      <c r="H305" s="436"/>
      <c r="I305" s="437"/>
    </row>
    <row r="306" spans="1:9" s="14" customFormat="1" ht="10.5" customHeight="1">
      <c r="A306" s="419"/>
      <c r="B306" s="404"/>
      <c r="C306" s="13"/>
      <c r="D306" s="420"/>
      <c r="E306" s="414" t="s">
        <v>259</v>
      </c>
      <c r="F306" s="422"/>
      <c r="G306" s="425"/>
      <c r="H306" s="426"/>
      <c r="I306" s="427"/>
    </row>
    <row r="307" spans="1:9" ht="17.25" customHeight="1">
      <c r="A307" s="490">
        <v>3091</v>
      </c>
      <c r="B307" s="459" t="s">
        <v>384</v>
      </c>
      <c r="C307" s="491">
        <v>9</v>
      </c>
      <c r="D307" s="492">
        <v>1</v>
      </c>
      <c r="E307" s="493" t="s">
        <v>134</v>
      </c>
      <c r="F307" s="494" t="s">
        <v>136</v>
      </c>
      <c r="G307" s="495"/>
      <c r="H307" s="496"/>
      <c r="I307" s="497"/>
    </row>
    <row r="308" spans="1:9" ht="30" customHeight="1">
      <c r="A308" s="490">
        <v>3092</v>
      </c>
      <c r="B308" s="459" t="s">
        <v>384</v>
      </c>
      <c r="C308" s="491">
        <v>9</v>
      </c>
      <c r="D308" s="492">
        <v>2</v>
      </c>
      <c r="E308" s="493" t="s">
        <v>405</v>
      </c>
      <c r="F308" s="494"/>
      <c r="G308" s="495"/>
      <c r="H308" s="496"/>
      <c r="I308" s="497"/>
    </row>
    <row r="309" spans="1:9" s="412" customFormat="1" ht="21.75" customHeight="1">
      <c r="A309" s="498">
        <v>3100</v>
      </c>
      <c r="B309" s="13" t="s">
        <v>385</v>
      </c>
      <c r="C309" s="13">
        <v>0</v>
      </c>
      <c r="D309" s="420">
        <v>0</v>
      </c>
      <c r="E309" s="499" t="s">
        <v>1078</v>
      </c>
      <c r="F309" s="500"/>
      <c r="G309" s="449">
        <f>H309+I309</f>
        <v>61282.86699999999</v>
      </c>
      <c r="H309" s="450">
        <f>H311</f>
        <v>61282.86699999999</v>
      </c>
      <c r="I309" s="501">
        <f>I311</f>
        <v>0</v>
      </c>
    </row>
    <row r="310" spans="1:9" ht="11.25" customHeight="1">
      <c r="A310" s="490"/>
      <c r="B310" s="404"/>
      <c r="C310" s="405"/>
      <c r="D310" s="406"/>
      <c r="E310" s="414" t="s">
        <v>258</v>
      </c>
      <c r="F310" s="415"/>
      <c r="G310" s="502"/>
      <c r="H310" s="503"/>
      <c r="I310" s="418"/>
    </row>
    <row r="311" spans="1:9" ht="15">
      <c r="A311" s="490">
        <v>3110</v>
      </c>
      <c r="B311" s="504" t="s">
        <v>385</v>
      </c>
      <c r="C311" s="504">
        <v>1</v>
      </c>
      <c r="D311" s="505">
        <v>0</v>
      </c>
      <c r="E311" s="481" t="s">
        <v>185</v>
      </c>
      <c r="F311" s="441"/>
      <c r="G311" s="432">
        <f>H311+I311</f>
        <v>61282.86699999999</v>
      </c>
      <c r="H311" s="433">
        <f>H313</f>
        <v>61282.86699999999</v>
      </c>
      <c r="I311" s="437">
        <f>I313</f>
        <v>0</v>
      </c>
    </row>
    <row r="312" spans="1:9" s="14" customFormat="1" ht="10.5" customHeight="1">
      <c r="A312" s="490"/>
      <c r="B312" s="404"/>
      <c r="C312" s="13"/>
      <c r="D312" s="420"/>
      <c r="E312" s="414" t="s">
        <v>259</v>
      </c>
      <c r="F312" s="422"/>
      <c r="G312" s="425"/>
      <c r="H312" s="426"/>
      <c r="I312" s="427"/>
    </row>
    <row r="313" spans="1:9" ht="15.75" thickBot="1">
      <c r="A313" s="506">
        <v>3112</v>
      </c>
      <c r="B313" s="507" t="s">
        <v>385</v>
      </c>
      <c r="C313" s="507">
        <v>1</v>
      </c>
      <c r="D313" s="508">
        <v>2</v>
      </c>
      <c r="E313" s="509" t="s">
        <v>186</v>
      </c>
      <c r="F313" s="510"/>
      <c r="G313" s="511">
        <f>H313</f>
        <v>61282.86699999999</v>
      </c>
      <c r="H313" s="512">
        <f>'[3]2021'!$C$42</f>
        <v>61282.86699999999</v>
      </c>
      <c r="I313" s="513"/>
    </row>
    <row r="314" spans="2:4" ht="15">
      <c r="B314" s="514"/>
      <c r="C314" s="15"/>
      <c r="D314" s="515"/>
    </row>
    <row r="315" spans="2:8" ht="15">
      <c r="B315" s="516"/>
      <c r="C315" s="15"/>
      <c r="D315" s="515"/>
      <c r="H315" s="517"/>
    </row>
    <row r="316" spans="2:5" ht="15">
      <c r="B316" s="516"/>
      <c r="C316" s="15"/>
      <c r="D316" s="515"/>
      <c r="E316" s="377"/>
    </row>
    <row r="317" spans="2:4" ht="15">
      <c r="B317" s="516"/>
      <c r="C317" s="16"/>
      <c r="D317" s="518"/>
    </row>
  </sheetData>
  <sheetProtection/>
  <mergeCells count="12">
    <mergeCell ref="A5:I5"/>
    <mergeCell ref="A6:I6"/>
    <mergeCell ref="H8:I8"/>
    <mergeCell ref="A9:A10"/>
    <mergeCell ref="E9:E10"/>
    <mergeCell ref="F9:F10"/>
    <mergeCell ref="G9:G10"/>
    <mergeCell ref="B9:B10"/>
    <mergeCell ref="C9:C10"/>
    <mergeCell ref="D9:D10"/>
    <mergeCell ref="H9:I9"/>
    <mergeCell ref="E185:E186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8"/>
  <sheetViews>
    <sheetView zoomScale="140" zoomScaleNormal="140" zoomScalePageLayoutView="0" workbookViewId="0" topLeftCell="A1">
      <pane ySplit="11" topLeftCell="A177" activePane="bottomLeft" state="frozen"/>
      <selection pane="topLeft" activeCell="A1" sqref="A1"/>
      <selection pane="bottomLeft" activeCell="E186" sqref="E186"/>
    </sheetView>
  </sheetViews>
  <sheetFormatPr defaultColWidth="9.140625" defaultRowHeight="12.75"/>
  <cols>
    <col min="1" max="1" width="4.8515625" style="17" customWidth="1"/>
    <col min="2" max="2" width="48.421875" style="17" customWidth="1"/>
    <col min="3" max="3" width="6.28125" style="18" customWidth="1"/>
    <col min="4" max="5" width="16.140625" style="17" customWidth="1"/>
    <col min="6" max="6" width="13.00390625" style="17" customWidth="1"/>
    <col min="7" max="16384" width="9.140625" style="17" customWidth="1"/>
  </cols>
  <sheetData>
    <row r="1" ht="15">
      <c r="E1" s="7" t="s">
        <v>1004</v>
      </c>
    </row>
    <row r="3" spans="1:6" s="19" customFormat="1" ht="18">
      <c r="A3" s="712" t="s">
        <v>307</v>
      </c>
      <c r="B3" s="712"/>
      <c r="C3" s="712"/>
      <c r="D3" s="712"/>
      <c r="E3" s="712"/>
      <c r="F3" s="712"/>
    </row>
    <row r="4" spans="1:6" ht="30" customHeight="1">
      <c r="A4" s="713" t="s">
        <v>308</v>
      </c>
      <c r="B4" s="713"/>
      <c r="C4" s="713"/>
      <c r="D4" s="713"/>
      <c r="E4" s="713"/>
      <c r="F4" s="713"/>
    </row>
    <row r="5" spans="1:3" ht="3.75" customHeight="1">
      <c r="A5" s="20" t="s">
        <v>1007</v>
      </c>
      <c r="B5" s="20"/>
      <c r="C5" s="20"/>
    </row>
    <row r="6" spans="5:6" ht="13.5" thickBot="1">
      <c r="E6" s="705" t="s">
        <v>305</v>
      </c>
      <c r="F6" s="705"/>
    </row>
    <row r="7" spans="1:6" ht="30" customHeight="1" thickBot="1">
      <c r="A7" s="714" t="s">
        <v>309</v>
      </c>
      <c r="B7" s="21" t="s">
        <v>187</v>
      </c>
      <c r="C7" s="22"/>
      <c r="D7" s="718" t="s">
        <v>310</v>
      </c>
      <c r="E7" s="716" t="s">
        <v>258</v>
      </c>
      <c r="F7" s="717"/>
    </row>
    <row r="8" spans="1:6" ht="13.5" thickBot="1">
      <c r="A8" s="715"/>
      <c r="B8" s="23" t="s">
        <v>188</v>
      </c>
      <c r="C8" s="24" t="s">
        <v>189</v>
      </c>
      <c r="D8" s="719"/>
      <c r="E8" s="25" t="s">
        <v>301</v>
      </c>
      <c r="F8" s="25" t="s">
        <v>302</v>
      </c>
    </row>
    <row r="9" spans="1:6" ht="13.5" thickBot="1">
      <c r="A9" s="26">
        <v>1</v>
      </c>
      <c r="B9" s="26">
        <v>2</v>
      </c>
      <c r="C9" s="26" t="s">
        <v>190</v>
      </c>
      <c r="D9" s="26">
        <v>4</v>
      </c>
      <c r="E9" s="26">
        <v>5</v>
      </c>
      <c r="F9" s="26">
        <v>6</v>
      </c>
    </row>
    <row r="10" spans="1:8" ht="19.5" customHeight="1" thickBot="1">
      <c r="A10" s="27">
        <v>4000</v>
      </c>
      <c r="B10" s="28" t="s">
        <v>1008</v>
      </c>
      <c r="C10" s="29"/>
      <c r="D10" s="30">
        <f>E10+F10</f>
        <v>1300361.838</v>
      </c>
      <c r="E10" s="31">
        <f>E12</f>
        <v>1249914.1570000001</v>
      </c>
      <c r="F10" s="32">
        <f>F173+F208+F12</f>
        <v>50447.68099999998</v>
      </c>
      <c r="G10" s="33"/>
      <c r="H10" s="33"/>
    </row>
    <row r="11" spans="1:8" ht="2.25" customHeight="1" thickBot="1">
      <c r="A11" s="34"/>
      <c r="B11" s="35" t="s">
        <v>260</v>
      </c>
      <c r="C11" s="36"/>
      <c r="D11" s="37"/>
      <c r="E11" s="38"/>
      <c r="F11" s="39"/>
      <c r="H11" s="40"/>
    </row>
    <row r="12" spans="1:6" ht="14.25" customHeight="1" thickBot="1">
      <c r="A12" s="34">
        <v>4050</v>
      </c>
      <c r="B12" s="41" t="s">
        <v>1009</v>
      </c>
      <c r="C12" s="42" t="s">
        <v>524</v>
      </c>
      <c r="D12" s="37">
        <f>E12</f>
        <v>1249914.1570000001</v>
      </c>
      <c r="E12" s="43">
        <f>E14+E27+E70+E85+E129+E144+K147+E95</f>
        <v>1249914.1570000001</v>
      </c>
      <c r="F12" s="44">
        <f>F169</f>
        <v>0</v>
      </c>
    </row>
    <row r="13" spans="1:6" ht="13.5" thickBot="1">
      <c r="A13" s="34"/>
      <c r="B13" s="35" t="s">
        <v>260</v>
      </c>
      <c r="C13" s="36"/>
      <c r="D13" s="37"/>
      <c r="E13" s="38"/>
      <c r="F13" s="39"/>
    </row>
    <row r="14" spans="1:6" ht="11.25" customHeight="1" thickBot="1">
      <c r="A14" s="45">
        <v>4100</v>
      </c>
      <c r="B14" s="46" t="s">
        <v>1010</v>
      </c>
      <c r="C14" s="47" t="s">
        <v>524</v>
      </c>
      <c r="D14" s="37">
        <f>E14</f>
        <v>205832.3</v>
      </c>
      <c r="E14" s="38">
        <f>E16+E24</f>
        <v>205832.3</v>
      </c>
      <c r="F14" s="48" t="s">
        <v>533</v>
      </c>
    </row>
    <row r="15" spans="1:6" ht="13.5" thickBot="1">
      <c r="A15" s="34"/>
      <c r="B15" s="35" t="s">
        <v>260</v>
      </c>
      <c r="C15" s="36"/>
      <c r="D15" s="37"/>
      <c r="E15" s="38"/>
      <c r="F15" s="39"/>
    </row>
    <row r="16" spans="1:6" ht="23.25" customHeight="1" thickBot="1">
      <c r="A16" s="49">
        <v>4110</v>
      </c>
      <c r="B16" s="50" t="s">
        <v>1011</v>
      </c>
      <c r="C16" s="51" t="s">
        <v>524</v>
      </c>
      <c r="D16" s="52">
        <f>E16</f>
        <v>205832.3</v>
      </c>
      <c r="E16" s="53">
        <f>E18+E19</f>
        <v>205832.3</v>
      </c>
      <c r="F16" s="48" t="s">
        <v>533</v>
      </c>
    </row>
    <row r="17" spans="1:6" ht="13.5" thickBot="1">
      <c r="A17" s="49"/>
      <c r="B17" s="35" t="s">
        <v>259</v>
      </c>
      <c r="C17" s="51"/>
      <c r="D17" s="52"/>
      <c r="E17" s="53"/>
      <c r="F17" s="48"/>
    </row>
    <row r="18" spans="1:6" ht="12.75">
      <c r="A18" s="54">
        <v>4111</v>
      </c>
      <c r="B18" s="55" t="s">
        <v>191</v>
      </c>
      <c r="C18" s="56" t="s">
        <v>387</v>
      </c>
      <c r="D18" s="57">
        <f>E18</f>
        <v>175832.3</v>
      </c>
      <c r="E18" s="58">
        <f>'[3]2021'!$E$44</f>
        <v>175832.3</v>
      </c>
      <c r="F18" s="59" t="s">
        <v>533</v>
      </c>
    </row>
    <row r="19" spans="1:6" ht="12.75">
      <c r="A19" s="54">
        <v>4112</v>
      </c>
      <c r="B19" s="55" t="s">
        <v>192</v>
      </c>
      <c r="C19" s="60" t="s">
        <v>388</v>
      </c>
      <c r="D19" s="57">
        <f>E19</f>
        <v>30000</v>
      </c>
      <c r="E19" s="61">
        <f>'[3]Qaxaqapetaran'!$C$6</f>
        <v>30000</v>
      </c>
      <c r="F19" s="59" t="s">
        <v>533</v>
      </c>
    </row>
    <row r="20" spans="1:6" ht="12.75">
      <c r="A20" s="54">
        <v>4114</v>
      </c>
      <c r="B20" s="55" t="s">
        <v>193</v>
      </c>
      <c r="C20" s="60" t="s">
        <v>386</v>
      </c>
      <c r="D20" s="57"/>
      <c r="E20" s="61"/>
      <c r="F20" s="59" t="s">
        <v>533</v>
      </c>
    </row>
    <row r="21" spans="1:6" ht="13.5" thickBot="1">
      <c r="A21" s="54">
        <v>4120</v>
      </c>
      <c r="B21" s="62" t="s">
        <v>1012</v>
      </c>
      <c r="C21" s="63" t="s">
        <v>524</v>
      </c>
      <c r="D21" s="64"/>
      <c r="E21" s="61"/>
      <c r="F21" s="59" t="s">
        <v>533</v>
      </c>
    </row>
    <row r="22" spans="1:6" ht="13.5" thickBot="1">
      <c r="A22" s="49"/>
      <c r="B22" s="35" t="s">
        <v>259</v>
      </c>
      <c r="C22" s="51"/>
      <c r="D22" s="52"/>
      <c r="E22" s="53"/>
      <c r="F22" s="48"/>
    </row>
    <row r="23" spans="1:6" ht="13.5" customHeight="1">
      <c r="A23" s="54">
        <v>4121</v>
      </c>
      <c r="B23" s="55" t="s">
        <v>194</v>
      </c>
      <c r="C23" s="60" t="s">
        <v>389</v>
      </c>
      <c r="D23" s="57"/>
      <c r="E23" s="61"/>
      <c r="F23" s="59" t="s">
        <v>533</v>
      </c>
    </row>
    <row r="24" spans="1:6" ht="25.5" customHeight="1" thickBot="1">
      <c r="A24" s="54">
        <v>4130</v>
      </c>
      <c r="B24" s="62" t="s">
        <v>1013</v>
      </c>
      <c r="C24" s="63" t="s">
        <v>524</v>
      </c>
      <c r="D24" s="57">
        <f>E24</f>
        <v>0</v>
      </c>
      <c r="E24" s="61">
        <f>E26</f>
        <v>0</v>
      </c>
      <c r="F24" s="48" t="s">
        <v>533</v>
      </c>
    </row>
    <row r="25" spans="1:6" ht="13.5" thickBot="1">
      <c r="A25" s="49"/>
      <c r="B25" s="35" t="s">
        <v>259</v>
      </c>
      <c r="C25" s="51"/>
      <c r="D25" s="52"/>
      <c r="E25" s="53"/>
      <c r="F25" s="48"/>
    </row>
    <row r="26" spans="1:6" ht="13.5" customHeight="1" thickBot="1">
      <c r="A26" s="65">
        <v>4131</v>
      </c>
      <c r="B26" s="66" t="s">
        <v>390</v>
      </c>
      <c r="C26" s="67" t="s">
        <v>391</v>
      </c>
      <c r="D26" s="68">
        <f>E26</f>
        <v>0</v>
      </c>
      <c r="E26" s="69"/>
      <c r="F26" s="48" t="s">
        <v>533</v>
      </c>
    </row>
    <row r="27" spans="1:6" ht="24" customHeight="1" thickBot="1">
      <c r="A27" s="45">
        <v>4200</v>
      </c>
      <c r="B27" s="70" t="s">
        <v>1014</v>
      </c>
      <c r="C27" s="47" t="s">
        <v>524</v>
      </c>
      <c r="D27" s="37">
        <f>E27</f>
        <v>257530.49</v>
      </c>
      <c r="E27" s="38">
        <f>E29+E38+E53+E43+E56+E60</f>
        <v>257530.49</v>
      </c>
      <c r="F27" s="71" t="s">
        <v>533</v>
      </c>
    </row>
    <row r="28" spans="1:6" ht="13.5" thickBot="1">
      <c r="A28" s="34"/>
      <c r="B28" s="35" t="s">
        <v>260</v>
      </c>
      <c r="C28" s="36"/>
      <c r="D28" s="37"/>
      <c r="E28" s="38"/>
      <c r="F28" s="39"/>
    </row>
    <row r="29" spans="1:6" ht="15" customHeight="1" thickBot="1">
      <c r="A29" s="49">
        <v>4210</v>
      </c>
      <c r="B29" s="72" t="s">
        <v>1015</v>
      </c>
      <c r="C29" s="51" t="s">
        <v>524</v>
      </c>
      <c r="D29" s="52">
        <f>E29</f>
        <v>184566.69</v>
      </c>
      <c r="E29" s="53">
        <f>E32+E33+E34+E35+E36</f>
        <v>184566.69</v>
      </c>
      <c r="F29" s="48" t="s">
        <v>533</v>
      </c>
    </row>
    <row r="30" spans="1:6" ht="13.5" thickBot="1">
      <c r="A30" s="49"/>
      <c r="B30" s="35" t="s">
        <v>259</v>
      </c>
      <c r="C30" s="51"/>
      <c r="D30" s="52"/>
      <c r="E30" s="53"/>
      <c r="F30" s="48"/>
    </row>
    <row r="31" spans="1:6" ht="12.75">
      <c r="A31" s="54">
        <v>4211</v>
      </c>
      <c r="B31" s="55" t="s">
        <v>392</v>
      </c>
      <c r="C31" s="60" t="s">
        <v>393</v>
      </c>
      <c r="D31" s="57"/>
      <c r="E31" s="61"/>
      <c r="F31" s="59" t="s">
        <v>533</v>
      </c>
    </row>
    <row r="32" spans="1:6" ht="12.75">
      <c r="A32" s="54">
        <v>4212</v>
      </c>
      <c r="B32" s="62" t="s">
        <v>1016</v>
      </c>
      <c r="C32" s="60" t="s">
        <v>394</v>
      </c>
      <c r="D32" s="57">
        <f>E32</f>
        <v>22280</v>
      </c>
      <c r="E32" s="61">
        <f>'[3]2021'!$I$44+'[3]2021'!$J$44</f>
        <v>22280</v>
      </c>
      <c r="F32" s="59" t="s">
        <v>533</v>
      </c>
    </row>
    <row r="33" spans="1:6" ht="12.75">
      <c r="A33" s="54">
        <v>4213</v>
      </c>
      <c r="B33" s="55" t="s">
        <v>195</v>
      </c>
      <c r="C33" s="60" t="s">
        <v>395</v>
      </c>
      <c r="D33" s="57">
        <f>E33</f>
        <v>156623.69</v>
      </c>
      <c r="E33" s="61">
        <f>'[3]2021'!$K$44+'[3]2021'!$L$44+'[3]2021'!$M$44</f>
        <v>156623.69</v>
      </c>
      <c r="F33" s="59" t="s">
        <v>533</v>
      </c>
    </row>
    <row r="34" spans="1:6" ht="12.75">
      <c r="A34" s="54">
        <v>4214</v>
      </c>
      <c r="B34" s="55" t="s">
        <v>196</v>
      </c>
      <c r="C34" s="60" t="s">
        <v>396</v>
      </c>
      <c r="D34" s="57">
        <f>E34</f>
        <v>2312</v>
      </c>
      <c r="E34" s="61">
        <f>'[3]2021'!$N$44+'[3]2021'!$P$44+'[3]2021'!$Q$44</f>
        <v>2312</v>
      </c>
      <c r="F34" s="59" t="s">
        <v>533</v>
      </c>
    </row>
    <row r="35" spans="1:6" ht="12.75">
      <c r="A35" s="54">
        <v>4215</v>
      </c>
      <c r="B35" s="55" t="s">
        <v>197</v>
      </c>
      <c r="C35" s="60" t="s">
        <v>397</v>
      </c>
      <c r="D35" s="57">
        <f>E35</f>
        <v>150</v>
      </c>
      <c r="E35" s="61">
        <f>'[3]2021'!$BG$44</f>
        <v>150</v>
      </c>
      <c r="F35" s="59" t="s">
        <v>533</v>
      </c>
    </row>
    <row r="36" spans="1:6" ht="17.25" customHeight="1">
      <c r="A36" s="54">
        <v>4216</v>
      </c>
      <c r="B36" s="55" t="s">
        <v>198</v>
      </c>
      <c r="C36" s="60" t="s">
        <v>398</v>
      </c>
      <c r="D36" s="57">
        <f>E36</f>
        <v>3201</v>
      </c>
      <c r="E36" s="61">
        <f>'[3]2021'!$BF$44</f>
        <v>3201</v>
      </c>
      <c r="F36" s="59" t="s">
        <v>533</v>
      </c>
    </row>
    <row r="37" spans="1:6" ht="13.5" thickBot="1">
      <c r="A37" s="65">
        <v>4217</v>
      </c>
      <c r="B37" s="73" t="s">
        <v>199</v>
      </c>
      <c r="C37" s="74" t="s">
        <v>399</v>
      </c>
      <c r="D37" s="68"/>
      <c r="E37" s="69"/>
      <c r="F37" s="75" t="s">
        <v>533</v>
      </c>
    </row>
    <row r="38" spans="1:6" ht="24" thickBot="1">
      <c r="A38" s="49">
        <v>4220</v>
      </c>
      <c r="B38" s="72" t="s">
        <v>1017</v>
      </c>
      <c r="C38" s="51" t="s">
        <v>524</v>
      </c>
      <c r="D38" s="52">
        <f>E38</f>
        <v>500</v>
      </c>
      <c r="E38" s="53">
        <f>E40</f>
        <v>500</v>
      </c>
      <c r="F38" s="48" t="s">
        <v>533</v>
      </c>
    </row>
    <row r="39" spans="1:6" ht="13.5" thickBot="1">
      <c r="A39" s="49"/>
      <c r="B39" s="35" t="s">
        <v>259</v>
      </c>
      <c r="C39" s="51"/>
      <c r="D39" s="52"/>
      <c r="E39" s="53"/>
      <c r="F39" s="48"/>
    </row>
    <row r="40" spans="1:6" ht="12.75">
      <c r="A40" s="54">
        <v>4221</v>
      </c>
      <c r="B40" s="55" t="s">
        <v>200</v>
      </c>
      <c r="C40" s="76">
        <v>4221</v>
      </c>
      <c r="D40" s="77">
        <f>E40</f>
        <v>500</v>
      </c>
      <c r="E40" s="61">
        <f>'[3]2021'!$R$44</f>
        <v>500</v>
      </c>
      <c r="F40" s="59" t="s">
        <v>533</v>
      </c>
    </row>
    <row r="41" spans="1:6" ht="12.75">
      <c r="A41" s="54">
        <v>4222</v>
      </c>
      <c r="B41" s="55" t="s">
        <v>201</v>
      </c>
      <c r="C41" s="60" t="s">
        <v>486</v>
      </c>
      <c r="D41" s="57"/>
      <c r="E41" s="61"/>
      <c r="F41" s="59" t="s">
        <v>533</v>
      </c>
    </row>
    <row r="42" spans="1:6" ht="13.5" thickBot="1">
      <c r="A42" s="65">
        <v>4223</v>
      </c>
      <c r="B42" s="73" t="s">
        <v>202</v>
      </c>
      <c r="C42" s="74" t="s">
        <v>487</v>
      </c>
      <c r="D42" s="68"/>
      <c r="E42" s="69"/>
      <c r="F42" s="75" t="s">
        <v>533</v>
      </c>
    </row>
    <row r="43" spans="1:6" ht="24" customHeight="1" thickBot="1">
      <c r="A43" s="49">
        <v>4230</v>
      </c>
      <c r="B43" s="72" t="s">
        <v>1018</v>
      </c>
      <c r="C43" s="51" t="s">
        <v>524</v>
      </c>
      <c r="D43" s="52">
        <f>E43</f>
        <v>6566.4</v>
      </c>
      <c r="E43" s="78">
        <f>E48+E46+E52+E51+E49+E45</f>
        <v>6566.4</v>
      </c>
      <c r="F43" s="48" t="s">
        <v>533</v>
      </c>
    </row>
    <row r="44" spans="1:6" ht="13.5" thickBot="1">
      <c r="A44" s="49"/>
      <c r="B44" s="35" t="s">
        <v>259</v>
      </c>
      <c r="C44" s="51"/>
      <c r="D44" s="52"/>
      <c r="E44" s="78"/>
      <c r="F44" s="48"/>
    </row>
    <row r="45" spans="1:6" ht="12.75">
      <c r="A45" s="54">
        <v>4231</v>
      </c>
      <c r="B45" s="55" t="s">
        <v>203</v>
      </c>
      <c r="C45" s="60" t="s">
        <v>488</v>
      </c>
      <c r="D45" s="57">
        <f>E45</f>
        <v>0</v>
      </c>
      <c r="E45" s="58"/>
      <c r="F45" s="59" t="s">
        <v>533</v>
      </c>
    </row>
    <row r="46" spans="1:6" ht="12.75">
      <c r="A46" s="54">
        <v>4232</v>
      </c>
      <c r="B46" s="55" t="s">
        <v>204</v>
      </c>
      <c r="C46" s="60" t="s">
        <v>489</v>
      </c>
      <c r="D46" s="57">
        <f>E46</f>
        <v>522.4</v>
      </c>
      <c r="E46" s="58">
        <f>'[3]2021'!$S$44</f>
        <v>522.4</v>
      </c>
      <c r="F46" s="59" t="s">
        <v>533</v>
      </c>
    </row>
    <row r="47" spans="1:6" ht="12.75">
      <c r="A47" s="54">
        <v>4233</v>
      </c>
      <c r="B47" s="55" t="s">
        <v>205</v>
      </c>
      <c r="C47" s="60" t="s">
        <v>490</v>
      </c>
      <c r="D47" s="57"/>
      <c r="E47" s="58"/>
      <c r="F47" s="59" t="s">
        <v>533</v>
      </c>
    </row>
    <row r="48" spans="1:6" ht="12.75">
      <c r="A48" s="54">
        <v>4234</v>
      </c>
      <c r="B48" s="55" t="s">
        <v>206</v>
      </c>
      <c r="C48" s="60" t="s">
        <v>491</v>
      </c>
      <c r="D48" s="57">
        <f>E48</f>
        <v>444</v>
      </c>
      <c r="E48" s="58">
        <f>'[3]2021'!$W$44+'[3]2021'!$X$44</f>
        <v>444</v>
      </c>
      <c r="F48" s="59" t="s">
        <v>533</v>
      </c>
    </row>
    <row r="49" spans="1:6" ht="12.75">
      <c r="A49" s="54">
        <v>4235</v>
      </c>
      <c r="B49" s="79" t="s">
        <v>207</v>
      </c>
      <c r="C49" s="80">
        <v>4235</v>
      </c>
      <c r="D49" s="57"/>
      <c r="E49" s="58"/>
      <c r="F49" s="59" t="s">
        <v>533</v>
      </c>
    </row>
    <row r="50" spans="1:6" ht="12.75">
      <c r="A50" s="54">
        <v>4236</v>
      </c>
      <c r="B50" s="55" t="s">
        <v>208</v>
      </c>
      <c r="C50" s="60" t="s">
        <v>492</v>
      </c>
      <c r="D50" s="57"/>
      <c r="E50" s="58"/>
      <c r="F50" s="59" t="s">
        <v>533</v>
      </c>
    </row>
    <row r="51" spans="1:6" ht="12.75">
      <c r="A51" s="54">
        <v>4237</v>
      </c>
      <c r="B51" s="55" t="s">
        <v>209</v>
      </c>
      <c r="C51" s="60" t="s">
        <v>493</v>
      </c>
      <c r="D51" s="57"/>
      <c r="E51" s="58"/>
      <c r="F51" s="59" t="s">
        <v>533</v>
      </c>
    </row>
    <row r="52" spans="1:6" ht="13.5" thickBot="1">
      <c r="A52" s="65">
        <v>4238</v>
      </c>
      <c r="B52" s="73" t="s">
        <v>210</v>
      </c>
      <c r="C52" s="74" t="s">
        <v>494</v>
      </c>
      <c r="D52" s="68">
        <f>E52</f>
        <v>5600</v>
      </c>
      <c r="E52" s="81">
        <f>'[3]2021'!$AA$44</f>
        <v>5600</v>
      </c>
      <c r="F52" s="75" t="s">
        <v>533</v>
      </c>
    </row>
    <row r="53" spans="1:6" ht="24.75" customHeight="1" thickBot="1">
      <c r="A53" s="49">
        <v>4240</v>
      </c>
      <c r="B53" s="72" t="s">
        <v>1019</v>
      </c>
      <c r="C53" s="51" t="s">
        <v>524</v>
      </c>
      <c r="D53" s="68">
        <f>E53</f>
        <v>13888</v>
      </c>
      <c r="E53" s="68">
        <f>E55</f>
        <v>13888</v>
      </c>
      <c r="F53" s="48" t="s">
        <v>533</v>
      </c>
    </row>
    <row r="54" spans="1:6" ht="13.5" thickBot="1">
      <c r="A54" s="49"/>
      <c r="B54" s="35" t="s">
        <v>259</v>
      </c>
      <c r="C54" s="51"/>
      <c r="D54" s="52"/>
      <c r="E54" s="53"/>
      <c r="F54" s="48"/>
    </row>
    <row r="55" spans="1:6" ht="13.5" thickBot="1">
      <c r="A55" s="65">
        <v>4241</v>
      </c>
      <c r="B55" s="55" t="s">
        <v>211</v>
      </c>
      <c r="C55" s="74" t="s">
        <v>495</v>
      </c>
      <c r="D55" s="68">
        <f>E55</f>
        <v>13888</v>
      </c>
      <c r="E55" s="69">
        <f>'[3]2021'!$AC$44</f>
        <v>13888</v>
      </c>
      <c r="F55" s="75" t="s">
        <v>533</v>
      </c>
    </row>
    <row r="56" spans="1:6" ht="28.5" customHeight="1" thickBot="1">
      <c r="A56" s="49">
        <v>4250</v>
      </c>
      <c r="B56" s="72" t="s">
        <v>1020</v>
      </c>
      <c r="C56" s="51" t="s">
        <v>524</v>
      </c>
      <c r="D56" s="52">
        <f>E56</f>
        <v>39743.4</v>
      </c>
      <c r="E56" s="53">
        <f>E58+E59</f>
        <v>39743.4</v>
      </c>
      <c r="F56" s="48" t="s">
        <v>533</v>
      </c>
    </row>
    <row r="57" spans="1:6" ht="13.5" thickBot="1">
      <c r="A57" s="49"/>
      <c r="B57" s="35" t="s">
        <v>259</v>
      </c>
      <c r="C57" s="51"/>
      <c r="D57" s="52"/>
      <c r="E57" s="53"/>
      <c r="F57" s="48"/>
    </row>
    <row r="58" spans="1:6" ht="12.75">
      <c r="A58" s="54">
        <v>4251</v>
      </c>
      <c r="B58" s="55" t="s">
        <v>212</v>
      </c>
      <c r="C58" s="60" t="s">
        <v>496</v>
      </c>
      <c r="D58" s="52">
        <f>E58</f>
        <v>35698.4</v>
      </c>
      <c r="E58" s="61">
        <f>'[3]2021'!$AD$44</f>
        <v>35698.4</v>
      </c>
      <c r="F58" s="59" t="s">
        <v>533</v>
      </c>
    </row>
    <row r="59" spans="1:6" ht="24.75" thickBot="1">
      <c r="A59" s="65">
        <v>4252</v>
      </c>
      <c r="B59" s="73" t="s">
        <v>213</v>
      </c>
      <c r="C59" s="74" t="s">
        <v>497</v>
      </c>
      <c r="D59" s="68">
        <f>E59</f>
        <v>4045</v>
      </c>
      <c r="E59" s="69">
        <f>'[3]2021'!$AE$44+'[3]2021'!$AF$44</f>
        <v>4045</v>
      </c>
      <c r="F59" s="75" t="s">
        <v>533</v>
      </c>
    </row>
    <row r="60" spans="1:6" ht="14.25" customHeight="1" thickBot="1">
      <c r="A60" s="49">
        <v>4260</v>
      </c>
      <c r="B60" s="72" t="s">
        <v>1021</v>
      </c>
      <c r="C60" s="51" t="s">
        <v>524</v>
      </c>
      <c r="D60" s="52">
        <f>E60</f>
        <v>12266</v>
      </c>
      <c r="E60" s="53">
        <f>E62+E65+E69+E67+E68</f>
        <v>12266</v>
      </c>
      <c r="F60" s="48" t="s">
        <v>533</v>
      </c>
    </row>
    <row r="61" spans="1:6" ht="13.5" thickBot="1">
      <c r="A61" s="49"/>
      <c r="B61" s="35" t="s">
        <v>259</v>
      </c>
      <c r="C61" s="51"/>
      <c r="D61" s="52"/>
      <c r="E61" s="53"/>
      <c r="F61" s="48"/>
    </row>
    <row r="62" spans="1:6" ht="12.75">
      <c r="A62" s="54">
        <v>4261</v>
      </c>
      <c r="B62" s="55" t="s">
        <v>214</v>
      </c>
      <c r="C62" s="60" t="s">
        <v>498</v>
      </c>
      <c r="D62" s="57">
        <f>E62</f>
        <v>920</v>
      </c>
      <c r="E62" s="61">
        <f>'[3]2021'!$AG$44</f>
        <v>920</v>
      </c>
      <c r="F62" s="59" t="s">
        <v>533</v>
      </c>
    </row>
    <row r="63" spans="1:6" ht="12.75">
      <c r="A63" s="54">
        <v>4262</v>
      </c>
      <c r="B63" s="55" t="s">
        <v>215</v>
      </c>
      <c r="C63" s="60" t="s">
        <v>499</v>
      </c>
      <c r="D63" s="57"/>
      <c r="E63" s="61"/>
      <c r="F63" s="59" t="s">
        <v>533</v>
      </c>
    </row>
    <row r="64" spans="1:6" ht="24">
      <c r="A64" s="54">
        <v>4263</v>
      </c>
      <c r="B64" s="55" t="s">
        <v>406</v>
      </c>
      <c r="C64" s="60" t="s">
        <v>500</v>
      </c>
      <c r="D64" s="57"/>
      <c r="E64" s="61"/>
      <c r="F64" s="59" t="s">
        <v>533</v>
      </c>
    </row>
    <row r="65" spans="1:6" ht="12.75">
      <c r="A65" s="54">
        <v>4264</v>
      </c>
      <c r="B65" s="82" t="s">
        <v>216</v>
      </c>
      <c r="C65" s="60" t="s">
        <v>501</v>
      </c>
      <c r="D65" s="57">
        <f>E65</f>
        <v>8446</v>
      </c>
      <c r="E65" s="61">
        <f>'[3]2021'!$AH$44</f>
        <v>8446</v>
      </c>
      <c r="F65" s="59" t="s">
        <v>533</v>
      </c>
    </row>
    <row r="66" spans="1:6" ht="12.75">
      <c r="A66" s="54">
        <v>4265</v>
      </c>
      <c r="B66" s="83" t="s">
        <v>217</v>
      </c>
      <c r="C66" s="60" t="s">
        <v>502</v>
      </c>
      <c r="D66" s="57"/>
      <c r="E66" s="61"/>
      <c r="F66" s="59" t="s">
        <v>533</v>
      </c>
    </row>
    <row r="67" spans="1:6" ht="12.75">
      <c r="A67" s="54">
        <v>4266</v>
      </c>
      <c r="B67" s="82" t="s">
        <v>218</v>
      </c>
      <c r="C67" s="60" t="s">
        <v>503</v>
      </c>
      <c r="D67" s="57"/>
      <c r="E67" s="61"/>
      <c r="F67" s="59" t="s">
        <v>533</v>
      </c>
    </row>
    <row r="68" spans="1:6" ht="13.5" thickBot="1">
      <c r="A68" s="54">
        <v>4267</v>
      </c>
      <c r="B68" s="82" t="s">
        <v>219</v>
      </c>
      <c r="C68" s="60" t="s">
        <v>504</v>
      </c>
      <c r="D68" s="68">
        <f>E68</f>
        <v>600</v>
      </c>
      <c r="E68" s="61">
        <f>'[3]2021'!$AJ$44</f>
        <v>600</v>
      </c>
      <c r="F68" s="59" t="s">
        <v>533</v>
      </c>
    </row>
    <row r="69" spans="1:6" ht="13.5" thickBot="1">
      <c r="A69" s="65">
        <v>4268</v>
      </c>
      <c r="B69" s="84" t="s">
        <v>220</v>
      </c>
      <c r="C69" s="74" t="s">
        <v>505</v>
      </c>
      <c r="D69" s="68">
        <f>E69</f>
        <v>2300</v>
      </c>
      <c r="E69" s="69">
        <f>'[3]2021'!$AM$44</f>
        <v>2300</v>
      </c>
      <c r="F69" s="75" t="s">
        <v>533</v>
      </c>
    </row>
    <row r="70" spans="1:6" ht="11.25" customHeight="1" thickBot="1">
      <c r="A70" s="45">
        <v>4300</v>
      </c>
      <c r="B70" s="85" t="s">
        <v>1022</v>
      </c>
      <c r="C70" s="47" t="s">
        <v>524</v>
      </c>
      <c r="D70" s="37"/>
      <c r="E70" s="38"/>
      <c r="F70" s="71" t="s">
        <v>533</v>
      </c>
    </row>
    <row r="71" spans="1:6" ht="13.5" thickBot="1">
      <c r="A71" s="34"/>
      <c r="B71" s="35" t="s">
        <v>260</v>
      </c>
      <c r="C71" s="36"/>
      <c r="D71" s="37"/>
      <c r="E71" s="38"/>
      <c r="F71" s="39"/>
    </row>
    <row r="72" spans="1:6" ht="13.5" thickBot="1">
      <c r="A72" s="49">
        <v>4310</v>
      </c>
      <c r="B72" s="86" t="s">
        <v>1023</v>
      </c>
      <c r="C72" s="51" t="s">
        <v>524</v>
      </c>
      <c r="D72" s="52"/>
      <c r="E72" s="53"/>
      <c r="F72" s="48" t="s">
        <v>533</v>
      </c>
    </row>
    <row r="73" spans="1:6" ht="13.5" thickBot="1">
      <c r="A73" s="49"/>
      <c r="B73" s="35" t="s">
        <v>259</v>
      </c>
      <c r="C73" s="51"/>
      <c r="D73" s="52"/>
      <c r="E73" s="53"/>
      <c r="F73" s="48"/>
    </row>
    <row r="74" spans="1:6" ht="12.75">
      <c r="A74" s="54">
        <v>4311</v>
      </c>
      <c r="B74" s="82" t="s">
        <v>221</v>
      </c>
      <c r="C74" s="60" t="s">
        <v>506</v>
      </c>
      <c r="D74" s="57"/>
      <c r="E74" s="61"/>
      <c r="F74" s="59" t="s">
        <v>533</v>
      </c>
    </row>
    <row r="75" spans="1:6" ht="12.75">
      <c r="A75" s="54">
        <v>4312</v>
      </c>
      <c r="B75" s="82" t="s">
        <v>222</v>
      </c>
      <c r="C75" s="60" t="s">
        <v>507</v>
      </c>
      <c r="D75" s="57"/>
      <c r="E75" s="61"/>
      <c r="F75" s="59" t="s">
        <v>533</v>
      </c>
    </row>
    <row r="76" spans="1:6" ht="13.5" thickBot="1">
      <c r="A76" s="54">
        <v>4320</v>
      </c>
      <c r="B76" s="87" t="s">
        <v>1024</v>
      </c>
      <c r="C76" s="63" t="s">
        <v>524</v>
      </c>
      <c r="D76" s="57"/>
      <c r="E76" s="61"/>
      <c r="F76" s="48" t="s">
        <v>533</v>
      </c>
    </row>
    <row r="77" spans="1:6" ht="13.5" thickBot="1">
      <c r="A77" s="49"/>
      <c r="B77" s="35" t="s">
        <v>259</v>
      </c>
      <c r="C77" s="51"/>
      <c r="D77" s="52"/>
      <c r="E77" s="53"/>
      <c r="F77" s="48"/>
    </row>
    <row r="78" spans="1:6" ht="15.75" customHeight="1">
      <c r="A78" s="54">
        <v>4321</v>
      </c>
      <c r="B78" s="82" t="s">
        <v>223</v>
      </c>
      <c r="C78" s="60" t="s">
        <v>508</v>
      </c>
      <c r="D78" s="57"/>
      <c r="E78" s="61"/>
      <c r="F78" s="59" t="s">
        <v>533</v>
      </c>
    </row>
    <row r="79" spans="1:6" ht="13.5" thickBot="1">
      <c r="A79" s="65">
        <v>4322</v>
      </c>
      <c r="B79" s="84" t="s">
        <v>224</v>
      </c>
      <c r="C79" s="74" t="s">
        <v>509</v>
      </c>
      <c r="D79" s="68"/>
      <c r="E79" s="69"/>
      <c r="F79" s="75" t="s">
        <v>533</v>
      </c>
    </row>
    <row r="80" spans="1:6" ht="24" thickBot="1">
      <c r="A80" s="49">
        <v>4330</v>
      </c>
      <c r="B80" s="86" t="s">
        <v>1025</v>
      </c>
      <c r="C80" s="51" t="s">
        <v>524</v>
      </c>
      <c r="D80" s="52"/>
      <c r="E80" s="53"/>
      <c r="F80" s="48" t="s">
        <v>533</v>
      </c>
    </row>
    <row r="81" spans="1:6" ht="13.5" thickBot="1">
      <c r="A81" s="49"/>
      <c r="B81" s="35" t="s">
        <v>259</v>
      </c>
      <c r="C81" s="51"/>
      <c r="D81" s="52"/>
      <c r="E81" s="53"/>
      <c r="F81" s="48"/>
    </row>
    <row r="82" spans="1:6" ht="12.75">
      <c r="A82" s="54">
        <v>4331</v>
      </c>
      <c r="B82" s="82" t="s">
        <v>225</v>
      </c>
      <c r="C82" s="60" t="s">
        <v>510</v>
      </c>
      <c r="D82" s="57"/>
      <c r="E82" s="61"/>
      <c r="F82" s="59" t="s">
        <v>533</v>
      </c>
    </row>
    <row r="83" spans="1:6" ht="12.75">
      <c r="A83" s="54">
        <v>4332</v>
      </c>
      <c r="B83" s="82" t="s">
        <v>226</v>
      </c>
      <c r="C83" s="60" t="s">
        <v>511</v>
      </c>
      <c r="D83" s="57"/>
      <c r="E83" s="61"/>
      <c r="F83" s="59" t="s">
        <v>533</v>
      </c>
    </row>
    <row r="84" spans="1:6" ht="13.5" thickBot="1">
      <c r="A84" s="65">
        <v>4333</v>
      </c>
      <c r="B84" s="84" t="s">
        <v>227</v>
      </c>
      <c r="C84" s="74" t="s">
        <v>512</v>
      </c>
      <c r="D84" s="88"/>
      <c r="E84" s="69"/>
      <c r="F84" s="75" t="s">
        <v>533</v>
      </c>
    </row>
    <row r="85" spans="1:6" ht="13.5" customHeight="1" thickBot="1">
      <c r="A85" s="45">
        <v>4400</v>
      </c>
      <c r="B85" s="89" t="s">
        <v>1026</v>
      </c>
      <c r="C85" s="47" t="s">
        <v>524</v>
      </c>
      <c r="D85" s="90">
        <f>E85</f>
        <v>694725</v>
      </c>
      <c r="E85" s="91">
        <f>E87+E91</f>
        <v>694725</v>
      </c>
      <c r="F85" s="71" t="s">
        <v>533</v>
      </c>
    </row>
    <row r="86" spans="1:6" ht="13.5" thickBot="1">
      <c r="A86" s="34"/>
      <c r="B86" s="35" t="s">
        <v>260</v>
      </c>
      <c r="C86" s="36"/>
      <c r="D86" s="92"/>
      <c r="E86" s="93"/>
      <c r="F86" s="39"/>
    </row>
    <row r="87" spans="1:6" ht="24.75" customHeight="1" thickBot="1">
      <c r="A87" s="49">
        <v>4410</v>
      </c>
      <c r="B87" s="86" t="s">
        <v>1027</v>
      </c>
      <c r="C87" s="51" t="s">
        <v>524</v>
      </c>
      <c r="D87" s="94">
        <f>E87</f>
        <v>694725</v>
      </c>
      <c r="E87" s="78">
        <f>E89</f>
        <v>694725</v>
      </c>
      <c r="F87" s="48" t="s">
        <v>533</v>
      </c>
    </row>
    <row r="88" spans="1:6" ht="13.5" thickBot="1">
      <c r="A88" s="49"/>
      <c r="B88" s="35" t="s">
        <v>259</v>
      </c>
      <c r="C88" s="51"/>
      <c r="D88" s="94"/>
      <c r="E88" s="53"/>
      <c r="F88" s="48"/>
    </row>
    <row r="89" spans="1:6" ht="24">
      <c r="A89" s="54">
        <v>4411</v>
      </c>
      <c r="B89" s="82" t="s">
        <v>228</v>
      </c>
      <c r="C89" s="60" t="s">
        <v>513</v>
      </c>
      <c r="D89" s="95">
        <f>E89</f>
        <v>694725</v>
      </c>
      <c r="E89" s="58">
        <f>'[3]2021'!$C$24</f>
        <v>694725</v>
      </c>
      <c r="F89" s="59" t="s">
        <v>533</v>
      </c>
    </row>
    <row r="90" spans="1:6" ht="24">
      <c r="A90" s="54">
        <v>4412</v>
      </c>
      <c r="B90" s="82" t="s">
        <v>257</v>
      </c>
      <c r="C90" s="60" t="s">
        <v>514</v>
      </c>
      <c r="D90" s="95"/>
      <c r="E90" s="61"/>
      <c r="F90" s="59" t="s">
        <v>533</v>
      </c>
    </row>
    <row r="91" spans="1:6" ht="24.75" thickBot="1">
      <c r="A91" s="54">
        <v>4420</v>
      </c>
      <c r="B91" s="87" t="s">
        <v>1028</v>
      </c>
      <c r="C91" s="63" t="s">
        <v>524</v>
      </c>
      <c r="D91" s="57">
        <f>D93</f>
        <v>0</v>
      </c>
      <c r="E91" s="61">
        <f>E93</f>
        <v>0</v>
      </c>
      <c r="F91" s="48" t="s">
        <v>533</v>
      </c>
    </row>
    <row r="92" spans="1:6" ht="13.5" thickBot="1">
      <c r="A92" s="49"/>
      <c r="B92" s="35" t="s">
        <v>259</v>
      </c>
      <c r="C92" s="51"/>
      <c r="D92" s="52"/>
      <c r="E92" s="53"/>
      <c r="F92" s="48"/>
    </row>
    <row r="93" spans="1:6" ht="24">
      <c r="A93" s="54">
        <v>4421</v>
      </c>
      <c r="B93" s="82" t="s">
        <v>403</v>
      </c>
      <c r="C93" s="60" t="s">
        <v>515</v>
      </c>
      <c r="D93" s="57">
        <f>E93</f>
        <v>0</v>
      </c>
      <c r="E93" s="61"/>
      <c r="F93" s="59" t="s">
        <v>533</v>
      </c>
    </row>
    <row r="94" spans="1:6" ht="24.75" thickBot="1">
      <c r="A94" s="65">
        <v>4422</v>
      </c>
      <c r="B94" s="84" t="s">
        <v>317</v>
      </c>
      <c r="C94" s="74" t="s">
        <v>516</v>
      </c>
      <c r="D94" s="68"/>
      <c r="E94" s="69"/>
      <c r="F94" s="75" t="s">
        <v>533</v>
      </c>
    </row>
    <row r="95" spans="1:6" ht="13.5" thickBot="1">
      <c r="A95" s="96">
        <v>4500</v>
      </c>
      <c r="B95" s="97" t="s">
        <v>1029</v>
      </c>
      <c r="C95" s="98" t="s">
        <v>524</v>
      </c>
      <c r="D95" s="99">
        <f>E95</f>
        <v>3729.7</v>
      </c>
      <c r="E95" s="100">
        <f>E96+E118</f>
        <v>3729.7</v>
      </c>
      <c r="F95" s="101" t="s">
        <v>533</v>
      </c>
    </row>
    <row r="96" spans="1:6" ht="13.5" thickBot="1">
      <c r="A96" s="34"/>
      <c r="B96" s="35" t="s">
        <v>260</v>
      </c>
      <c r="C96" s="36"/>
      <c r="D96" s="102">
        <f>E96</f>
        <v>990</v>
      </c>
      <c r="E96" s="91">
        <f>E106</f>
        <v>990</v>
      </c>
      <c r="F96" s="39"/>
    </row>
    <row r="97" spans="1:6" ht="24" thickBot="1">
      <c r="A97" s="49">
        <v>4510</v>
      </c>
      <c r="B97" s="103" t="s">
        <v>1030</v>
      </c>
      <c r="C97" s="51" t="s">
        <v>524</v>
      </c>
      <c r="D97" s="52"/>
      <c r="E97" s="53"/>
      <c r="F97" s="48" t="s">
        <v>533</v>
      </c>
    </row>
    <row r="98" spans="1:6" ht="13.5" thickBot="1">
      <c r="A98" s="49"/>
      <c r="B98" s="35" t="s">
        <v>259</v>
      </c>
      <c r="C98" s="51"/>
      <c r="D98" s="52"/>
      <c r="E98" s="53"/>
      <c r="F98" s="48"/>
    </row>
    <row r="99" spans="1:6" ht="12.75">
      <c r="A99" s="54">
        <v>4511</v>
      </c>
      <c r="B99" s="104" t="s">
        <v>1031</v>
      </c>
      <c r="C99" s="60" t="s">
        <v>517</v>
      </c>
      <c r="D99" s="57"/>
      <c r="E99" s="61"/>
      <c r="F99" s="59" t="s">
        <v>533</v>
      </c>
    </row>
    <row r="100" spans="1:6" ht="13.5" thickBot="1">
      <c r="A100" s="65">
        <v>4512</v>
      </c>
      <c r="B100" s="84" t="s">
        <v>318</v>
      </c>
      <c r="C100" s="74" t="s">
        <v>518</v>
      </c>
      <c r="D100" s="68"/>
      <c r="E100" s="69"/>
      <c r="F100" s="75" t="s">
        <v>533</v>
      </c>
    </row>
    <row r="101" spans="1:6" ht="24.75" thickBot="1">
      <c r="A101" s="49">
        <v>4520</v>
      </c>
      <c r="B101" s="103" t="s">
        <v>1032</v>
      </c>
      <c r="C101" s="51" t="s">
        <v>524</v>
      </c>
      <c r="D101" s="52"/>
      <c r="E101" s="53"/>
      <c r="F101" s="48" t="s">
        <v>533</v>
      </c>
    </row>
    <row r="102" spans="1:6" ht="13.5" thickBot="1">
      <c r="A102" s="49"/>
      <c r="B102" s="35" t="s">
        <v>259</v>
      </c>
      <c r="C102" s="51"/>
      <c r="D102" s="52"/>
      <c r="E102" s="53"/>
      <c r="F102" s="48"/>
    </row>
    <row r="103" spans="1:6" ht="30" customHeight="1">
      <c r="A103" s="54">
        <v>4521</v>
      </c>
      <c r="B103" s="82" t="s">
        <v>274</v>
      </c>
      <c r="C103" s="60" t="s">
        <v>519</v>
      </c>
      <c r="D103" s="57"/>
      <c r="E103" s="61"/>
      <c r="F103" s="59" t="s">
        <v>533</v>
      </c>
    </row>
    <row r="104" spans="1:6" ht="24">
      <c r="A104" s="54">
        <v>4522</v>
      </c>
      <c r="B104" s="82" t="s">
        <v>286</v>
      </c>
      <c r="C104" s="60" t="s">
        <v>520</v>
      </c>
      <c r="D104" s="57"/>
      <c r="E104" s="61"/>
      <c r="F104" s="59" t="s">
        <v>533</v>
      </c>
    </row>
    <row r="105" spans="1:6" ht="38.25" customHeight="1" thickBot="1">
      <c r="A105" s="54">
        <v>4530</v>
      </c>
      <c r="B105" s="105" t="s">
        <v>1033</v>
      </c>
      <c r="C105" s="63" t="s">
        <v>524</v>
      </c>
      <c r="D105" s="57"/>
      <c r="E105" s="61"/>
      <c r="F105" s="48" t="s">
        <v>533</v>
      </c>
    </row>
    <row r="106" spans="1:6" ht="13.5" thickBot="1">
      <c r="A106" s="49"/>
      <c r="B106" s="35" t="s">
        <v>259</v>
      </c>
      <c r="C106" s="51"/>
      <c r="D106" s="52">
        <f>E106</f>
        <v>990</v>
      </c>
      <c r="E106" s="78">
        <f>E109</f>
        <v>990</v>
      </c>
      <c r="F106" s="48"/>
    </row>
    <row r="107" spans="1:6" ht="38.25" customHeight="1">
      <c r="A107" s="54">
        <v>4531</v>
      </c>
      <c r="B107" s="106" t="s">
        <v>275</v>
      </c>
      <c r="C107" s="56" t="s">
        <v>414</v>
      </c>
      <c r="D107" s="57">
        <f>E107</f>
        <v>0</v>
      </c>
      <c r="E107" s="58">
        <f>'[3]2021'!$AO$37</f>
        <v>0</v>
      </c>
      <c r="F107" s="48" t="s">
        <v>533</v>
      </c>
    </row>
    <row r="108" spans="1:6" ht="38.25" customHeight="1">
      <c r="A108" s="54">
        <v>4532</v>
      </c>
      <c r="B108" s="106" t="s">
        <v>276</v>
      </c>
      <c r="C108" s="60" t="s">
        <v>415</v>
      </c>
      <c r="D108" s="57"/>
      <c r="E108" s="61"/>
      <c r="F108" s="48" t="s">
        <v>533</v>
      </c>
    </row>
    <row r="109" spans="1:6" ht="24">
      <c r="A109" s="107">
        <v>4533</v>
      </c>
      <c r="B109" s="108" t="s">
        <v>1034</v>
      </c>
      <c r="C109" s="109" t="s">
        <v>416</v>
      </c>
      <c r="D109" s="110"/>
      <c r="E109" s="111">
        <f>'[3]2021'!$AU$37</f>
        <v>990</v>
      </c>
      <c r="F109" s="48" t="s">
        <v>533</v>
      </c>
    </row>
    <row r="110" spans="1:6" ht="12.75">
      <c r="A110" s="107"/>
      <c r="B110" s="112" t="s">
        <v>260</v>
      </c>
      <c r="C110" s="60"/>
      <c r="D110" s="57"/>
      <c r="E110" s="61"/>
      <c r="F110" s="59"/>
    </row>
    <row r="111" spans="1:6" ht="24">
      <c r="A111" s="107">
        <v>4534</v>
      </c>
      <c r="B111" s="112" t="s">
        <v>152</v>
      </c>
      <c r="C111" s="60"/>
      <c r="D111" s="57"/>
      <c r="E111" s="61"/>
      <c r="F111" s="48" t="s">
        <v>533</v>
      </c>
    </row>
    <row r="112" spans="1:6" ht="12.75">
      <c r="A112" s="107"/>
      <c r="B112" s="112" t="s">
        <v>266</v>
      </c>
      <c r="C112" s="60"/>
      <c r="D112" s="57"/>
      <c r="E112" s="61"/>
      <c r="F112" s="48"/>
    </row>
    <row r="113" spans="1:6" ht="21.75" customHeight="1">
      <c r="A113" s="113">
        <v>4535</v>
      </c>
      <c r="B113" s="114" t="s">
        <v>265</v>
      </c>
      <c r="C113" s="60"/>
      <c r="D113" s="57"/>
      <c r="E113" s="61"/>
      <c r="F113" s="48" t="s">
        <v>533</v>
      </c>
    </row>
    <row r="114" spans="1:6" ht="12.75">
      <c r="A114" s="54">
        <v>4536</v>
      </c>
      <c r="B114" s="112" t="s">
        <v>267</v>
      </c>
      <c r="C114" s="60"/>
      <c r="D114" s="57"/>
      <c r="E114" s="61"/>
      <c r="F114" s="48" t="s">
        <v>533</v>
      </c>
    </row>
    <row r="115" spans="1:6" ht="12.75">
      <c r="A115" s="54">
        <v>4537</v>
      </c>
      <c r="B115" s="112" t="s">
        <v>268</v>
      </c>
      <c r="C115" s="60"/>
      <c r="D115" s="57"/>
      <c r="E115" s="61"/>
      <c r="F115" s="48" t="s">
        <v>533</v>
      </c>
    </row>
    <row r="116" spans="1:6" ht="13.5" thickBot="1">
      <c r="A116" s="107">
        <v>4538</v>
      </c>
      <c r="B116" s="115" t="s">
        <v>270</v>
      </c>
      <c r="C116" s="109"/>
      <c r="D116" s="110"/>
      <c r="E116" s="111"/>
      <c r="F116" s="116" t="s">
        <v>533</v>
      </c>
    </row>
    <row r="117" spans="1:6" ht="24" thickBot="1">
      <c r="A117" s="45">
        <v>4540</v>
      </c>
      <c r="B117" s="117" t="s">
        <v>1035</v>
      </c>
      <c r="C117" s="47" t="s">
        <v>524</v>
      </c>
      <c r="D117" s="37"/>
      <c r="E117" s="44"/>
      <c r="F117" s="118" t="s">
        <v>533</v>
      </c>
    </row>
    <row r="118" spans="1:6" ht="12.75">
      <c r="A118" s="49"/>
      <c r="B118" s="119" t="s">
        <v>259</v>
      </c>
      <c r="C118" s="51"/>
      <c r="D118" s="52">
        <f>E118</f>
        <v>2739.7</v>
      </c>
      <c r="E118" s="53">
        <f>E121</f>
        <v>2739.7</v>
      </c>
      <c r="F118" s="48"/>
    </row>
    <row r="119" spans="1:6" ht="38.25" customHeight="1">
      <c r="A119" s="54">
        <v>4541</v>
      </c>
      <c r="B119" s="120" t="s">
        <v>417</v>
      </c>
      <c r="C119" s="60" t="s">
        <v>419</v>
      </c>
      <c r="D119" s="57"/>
      <c r="E119" s="121"/>
      <c r="F119" s="48" t="s">
        <v>533</v>
      </c>
    </row>
    <row r="120" spans="1:6" ht="38.25" customHeight="1">
      <c r="A120" s="54">
        <v>4542</v>
      </c>
      <c r="B120" s="106" t="s">
        <v>418</v>
      </c>
      <c r="C120" s="60" t="s">
        <v>420</v>
      </c>
      <c r="D120" s="57"/>
      <c r="E120" s="121"/>
      <c r="F120" s="48" t="s">
        <v>533</v>
      </c>
    </row>
    <row r="121" spans="1:6" ht="14.25" customHeight="1" thickBot="1">
      <c r="A121" s="65">
        <v>4543</v>
      </c>
      <c r="B121" s="122" t="s">
        <v>1036</v>
      </c>
      <c r="C121" s="74" t="s">
        <v>421</v>
      </c>
      <c r="D121" s="68">
        <f>E121</f>
        <v>2739.7</v>
      </c>
      <c r="E121" s="123">
        <f>'[3]2021'!$AP$44</f>
        <v>2739.7</v>
      </c>
      <c r="F121" s="75" t="s">
        <v>533</v>
      </c>
    </row>
    <row r="122" spans="1:6" ht="12.75">
      <c r="A122" s="107"/>
      <c r="B122" s="112" t="s">
        <v>260</v>
      </c>
      <c r="C122" s="60"/>
      <c r="D122" s="57"/>
      <c r="E122" s="61"/>
      <c r="F122" s="48"/>
    </row>
    <row r="123" spans="1:6" ht="15" customHeight="1">
      <c r="A123" s="107">
        <v>4544</v>
      </c>
      <c r="B123" s="112" t="s">
        <v>153</v>
      </c>
      <c r="C123" s="60"/>
      <c r="D123" s="57"/>
      <c r="E123" s="61"/>
      <c r="F123" s="48" t="s">
        <v>533</v>
      </c>
    </row>
    <row r="124" spans="1:6" ht="12.75">
      <c r="A124" s="107"/>
      <c r="B124" s="112" t="s">
        <v>266</v>
      </c>
      <c r="C124" s="60"/>
      <c r="D124" s="57"/>
      <c r="E124" s="61"/>
      <c r="F124" s="48"/>
    </row>
    <row r="125" spans="1:6" ht="21" customHeight="1">
      <c r="A125" s="113">
        <v>4545</v>
      </c>
      <c r="B125" s="114" t="s">
        <v>265</v>
      </c>
      <c r="C125" s="60"/>
      <c r="D125" s="57"/>
      <c r="E125" s="61"/>
      <c r="F125" s="48" t="s">
        <v>533</v>
      </c>
    </row>
    <row r="126" spans="1:6" ht="12.75">
      <c r="A126" s="54">
        <v>4546</v>
      </c>
      <c r="B126" s="124" t="s">
        <v>269</v>
      </c>
      <c r="C126" s="60"/>
      <c r="D126" s="57"/>
      <c r="E126" s="61"/>
      <c r="F126" s="48" t="s">
        <v>533</v>
      </c>
    </row>
    <row r="127" spans="1:6" ht="12.75">
      <c r="A127" s="54">
        <v>4547</v>
      </c>
      <c r="B127" s="112" t="s">
        <v>268</v>
      </c>
      <c r="C127" s="60"/>
      <c r="D127" s="57"/>
      <c r="E127" s="61"/>
      <c r="F127" s="48" t="s">
        <v>533</v>
      </c>
    </row>
    <row r="128" spans="1:6" ht="13.5" thickBot="1">
      <c r="A128" s="107">
        <v>4548</v>
      </c>
      <c r="B128" s="115" t="s">
        <v>270</v>
      </c>
      <c r="C128" s="109"/>
      <c r="D128" s="110"/>
      <c r="E128" s="111"/>
      <c r="F128" s="48" t="s">
        <v>533</v>
      </c>
    </row>
    <row r="129" spans="1:6" ht="24.75" customHeight="1" thickBot="1">
      <c r="A129" s="45">
        <v>4600</v>
      </c>
      <c r="B129" s="117" t="s">
        <v>1037</v>
      </c>
      <c r="C129" s="47" t="s">
        <v>524</v>
      </c>
      <c r="D129" s="102">
        <f>E129</f>
        <v>22744.8</v>
      </c>
      <c r="E129" s="125">
        <f>E131</f>
        <v>22744.8</v>
      </c>
      <c r="F129" s="71" t="s">
        <v>533</v>
      </c>
    </row>
    <row r="130" spans="1:6" ht="13.5" thickBot="1">
      <c r="A130" s="126"/>
      <c r="B130" s="127" t="s">
        <v>260</v>
      </c>
      <c r="C130" s="36"/>
      <c r="D130" s="102"/>
      <c r="E130" s="125"/>
      <c r="F130" s="39"/>
    </row>
    <row r="131" spans="1:6" ht="12.75">
      <c r="A131" s="128">
        <v>4610</v>
      </c>
      <c r="B131" s="129" t="s">
        <v>290</v>
      </c>
      <c r="C131" s="130"/>
      <c r="D131" s="131">
        <f>E131</f>
        <v>22744.8</v>
      </c>
      <c r="E131" s="132">
        <f>E135</f>
        <v>22744.8</v>
      </c>
      <c r="F131" s="133" t="s">
        <v>534</v>
      </c>
    </row>
    <row r="132" spans="1:6" ht="12.75">
      <c r="A132" s="134"/>
      <c r="B132" s="135" t="s">
        <v>260</v>
      </c>
      <c r="C132" s="136"/>
      <c r="D132" s="57"/>
      <c r="E132" s="61"/>
      <c r="F132" s="59"/>
    </row>
    <row r="133" spans="1:6" ht="25.5">
      <c r="A133" s="134">
        <v>4610</v>
      </c>
      <c r="B133" s="137" t="s">
        <v>170</v>
      </c>
      <c r="C133" s="138" t="s">
        <v>169</v>
      </c>
      <c r="D133" s="52"/>
      <c r="E133" s="53"/>
      <c r="F133" s="59" t="s">
        <v>533</v>
      </c>
    </row>
    <row r="134" spans="1:6" ht="26.25" thickBot="1">
      <c r="A134" s="134">
        <v>4620</v>
      </c>
      <c r="B134" s="139" t="s">
        <v>292</v>
      </c>
      <c r="C134" s="138" t="s">
        <v>291</v>
      </c>
      <c r="D134" s="52"/>
      <c r="E134" s="53"/>
      <c r="F134" s="59" t="s">
        <v>533</v>
      </c>
    </row>
    <row r="135" spans="1:6" ht="23.25" customHeight="1" thickBot="1">
      <c r="A135" s="140">
        <v>4630</v>
      </c>
      <c r="B135" s="141" t="s">
        <v>1038</v>
      </c>
      <c r="C135" s="142" t="s">
        <v>524</v>
      </c>
      <c r="D135" s="52">
        <f>E135</f>
        <v>22744.8</v>
      </c>
      <c r="E135" s="53">
        <f>E140+E138</f>
        <v>22744.8</v>
      </c>
      <c r="F135" s="59" t="s">
        <v>533</v>
      </c>
    </row>
    <row r="136" spans="1:6" ht="13.5" thickBot="1">
      <c r="A136" s="140"/>
      <c r="B136" s="143" t="s">
        <v>259</v>
      </c>
      <c r="C136" s="142"/>
      <c r="D136" s="52"/>
      <c r="E136" s="53"/>
      <c r="F136" s="59"/>
    </row>
    <row r="137" spans="1:6" ht="12.75">
      <c r="A137" s="144">
        <v>4631</v>
      </c>
      <c r="B137" s="145" t="s">
        <v>425</v>
      </c>
      <c r="C137" s="146" t="s">
        <v>422</v>
      </c>
      <c r="D137" s="57"/>
      <c r="E137" s="61"/>
      <c r="F137" s="59" t="s">
        <v>533</v>
      </c>
    </row>
    <row r="138" spans="1:6" ht="25.5" customHeight="1">
      <c r="A138" s="144">
        <v>4632</v>
      </c>
      <c r="B138" s="147" t="s">
        <v>426</v>
      </c>
      <c r="C138" s="146" t="s">
        <v>423</v>
      </c>
      <c r="D138" s="57"/>
      <c r="E138" s="61"/>
      <c r="F138" s="59" t="s">
        <v>533</v>
      </c>
    </row>
    <row r="139" spans="1:6" ht="17.25" customHeight="1">
      <c r="A139" s="144">
        <v>4633</v>
      </c>
      <c r="B139" s="145" t="s">
        <v>427</v>
      </c>
      <c r="C139" s="146" t="s">
        <v>424</v>
      </c>
      <c r="D139" s="57"/>
      <c r="E139" s="61"/>
      <c r="F139" s="59" t="s">
        <v>533</v>
      </c>
    </row>
    <row r="140" spans="1:6" ht="14.25" customHeight="1">
      <c r="A140" s="144">
        <v>4634</v>
      </c>
      <c r="B140" s="145" t="s">
        <v>428</v>
      </c>
      <c r="C140" s="146" t="s">
        <v>150</v>
      </c>
      <c r="D140" s="57">
        <f>E140</f>
        <v>22744.8</v>
      </c>
      <c r="E140" s="61">
        <f>'[3]2021'!$AQ$44+'[3]2021'!$AS$44</f>
        <v>22744.8</v>
      </c>
      <c r="F140" s="59" t="s">
        <v>533</v>
      </c>
    </row>
    <row r="141" spans="1:6" ht="13.5" thickBot="1">
      <c r="A141" s="144">
        <v>4640</v>
      </c>
      <c r="B141" s="148" t="s">
        <v>1039</v>
      </c>
      <c r="C141" s="149" t="s">
        <v>524</v>
      </c>
      <c r="D141" s="57"/>
      <c r="E141" s="61"/>
      <c r="F141" s="59" t="s">
        <v>533</v>
      </c>
    </row>
    <row r="142" spans="1:6" ht="13.5" thickBot="1">
      <c r="A142" s="140"/>
      <c r="B142" s="143" t="s">
        <v>259</v>
      </c>
      <c r="C142" s="142"/>
      <c r="D142" s="52"/>
      <c r="E142" s="53"/>
      <c r="F142" s="48"/>
    </row>
    <row r="143" spans="1:6" ht="13.5" thickBot="1">
      <c r="A143" s="150">
        <v>4641</v>
      </c>
      <c r="B143" s="151" t="s">
        <v>429</v>
      </c>
      <c r="C143" s="152" t="s">
        <v>430</v>
      </c>
      <c r="D143" s="68"/>
      <c r="E143" s="69"/>
      <c r="F143" s="75" t="s">
        <v>533</v>
      </c>
    </row>
    <row r="144" spans="1:6" ht="13.5" customHeight="1" thickBot="1">
      <c r="A144" s="34">
        <v>4700</v>
      </c>
      <c r="B144" s="153" t="s">
        <v>1040</v>
      </c>
      <c r="C144" s="47" t="s">
        <v>524</v>
      </c>
      <c r="D144" s="90">
        <f>E144</f>
        <v>65351.86699999999</v>
      </c>
      <c r="E144" s="91">
        <f>E146+E150+E169</f>
        <v>65351.86699999999</v>
      </c>
      <c r="F144" s="71"/>
    </row>
    <row r="145" spans="1:6" ht="13.5" thickBot="1">
      <c r="A145" s="34"/>
      <c r="B145" s="35" t="s">
        <v>260</v>
      </c>
      <c r="C145" s="36"/>
      <c r="D145" s="37"/>
      <c r="E145" s="38"/>
      <c r="F145" s="39"/>
    </row>
    <row r="146" spans="1:6" ht="22.5" customHeight="1" thickBot="1">
      <c r="A146" s="49">
        <v>4710</v>
      </c>
      <c r="B146" s="72" t="s">
        <v>1041</v>
      </c>
      <c r="C146" s="51" t="s">
        <v>524</v>
      </c>
      <c r="D146" s="154">
        <f>E146</f>
        <v>3500</v>
      </c>
      <c r="E146" s="155">
        <f>E149</f>
        <v>3500</v>
      </c>
      <c r="F146" s="48" t="s">
        <v>533</v>
      </c>
    </row>
    <row r="147" spans="1:6" ht="13.5" thickBot="1">
      <c r="A147" s="49"/>
      <c r="B147" s="35" t="s">
        <v>259</v>
      </c>
      <c r="C147" s="51"/>
      <c r="D147" s="52"/>
      <c r="E147" s="53"/>
      <c r="F147" s="48"/>
    </row>
    <row r="148" spans="1:6" ht="51" customHeight="1">
      <c r="A148" s="54">
        <v>4711</v>
      </c>
      <c r="B148" s="55" t="s">
        <v>171</v>
      </c>
      <c r="C148" s="60" t="s">
        <v>431</v>
      </c>
      <c r="D148" s="57"/>
      <c r="E148" s="61"/>
      <c r="F148" s="59" t="s">
        <v>533</v>
      </c>
    </row>
    <row r="149" spans="1:6" ht="29.25" customHeight="1" thickBot="1">
      <c r="A149" s="65">
        <v>4712</v>
      </c>
      <c r="B149" s="84" t="s">
        <v>447</v>
      </c>
      <c r="C149" s="74" t="s">
        <v>432</v>
      </c>
      <c r="D149" s="68">
        <f>E149</f>
        <v>3500</v>
      </c>
      <c r="E149" s="69">
        <f>'[3]2021'!$AR$44</f>
        <v>3500</v>
      </c>
      <c r="F149" s="75" t="s">
        <v>533</v>
      </c>
    </row>
    <row r="150" spans="1:6" ht="50.25" customHeight="1" thickBot="1">
      <c r="A150" s="49">
        <v>4720</v>
      </c>
      <c r="B150" s="86" t="s">
        <v>1042</v>
      </c>
      <c r="C150" s="156" t="s">
        <v>533</v>
      </c>
      <c r="D150" s="154">
        <f>E150</f>
        <v>569</v>
      </c>
      <c r="E150" s="155">
        <f>E153+E154</f>
        <v>569</v>
      </c>
      <c r="F150" s="75" t="s">
        <v>533</v>
      </c>
    </row>
    <row r="151" spans="1:6" ht="13.5" thickBot="1">
      <c r="A151" s="49"/>
      <c r="B151" s="35" t="s">
        <v>259</v>
      </c>
      <c r="C151" s="51"/>
      <c r="D151" s="52"/>
      <c r="E151" s="53"/>
      <c r="F151" s="48"/>
    </row>
    <row r="152" spans="1:6" ht="15.75" customHeight="1">
      <c r="A152" s="54">
        <v>4721</v>
      </c>
      <c r="B152" s="82" t="s">
        <v>319</v>
      </c>
      <c r="C152" s="60" t="s">
        <v>448</v>
      </c>
      <c r="D152" s="57"/>
      <c r="E152" s="61"/>
      <c r="F152" s="59" t="s">
        <v>533</v>
      </c>
    </row>
    <row r="153" spans="1:6" ht="12.75">
      <c r="A153" s="54">
        <v>4722</v>
      </c>
      <c r="B153" s="82" t="s">
        <v>320</v>
      </c>
      <c r="C153" s="157">
        <v>4822</v>
      </c>
      <c r="D153" s="57"/>
      <c r="E153" s="61"/>
      <c r="F153" s="59" t="s">
        <v>533</v>
      </c>
    </row>
    <row r="154" spans="1:6" ht="12.75">
      <c r="A154" s="54">
        <v>4723</v>
      </c>
      <c r="B154" s="82" t="s">
        <v>451</v>
      </c>
      <c r="C154" s="60" t="s">
        <v>449</v>
      </c>
      <c r="D154" s="57">
        <f>E154</f>
        <v>569</v>
      </c>
      <c r="E154" s="61">
        <f>'[3]2021'!$AT$44</f>
        <v>569</v>
      </c>
      <c r="F154" s="59" t="s">
        <v>533</v>
      </c>
    </row>
    <row r="155" spans="1:6" ht="24.75" thickBot="1">
      <c r="A155" s="65">
        <v>4724</v>
      </c>
      <c r="B155" s="84" t="s">
        <v>452</v>
      </c>
      <c r="C155" s="74" t="s">
        <v>450</v>
      </c>
      <c r="D155" s="68"/>
      <c r="E155" s="69"/>
      <c r="F155" s="75" t="s">
        <v>533</v>
      </c>
    </row>
    <row r="156" spans="1:6" ht="24" thickBot="1">
      <c r="A156" s="49">
        <v>4730</v>
      </c>
      <c r="B156" s="86" t="s">
        <v>1043</v>
      </c>
      <c r="C156" s="51" t="s">
        <v>524</v>
      </c>
      <c r="D156" s="52"/>
      <c r="E156" s="53"/>
      <c r="F156" s="48" t="s">
        <v>533</v>
      </c>
    </row>
    <row r="157" spans="1:6" ht="13.5" thickBot="1">
      <c r="A157" s="49"/>
      <c r="B157" s="35" t="s">
        <v>259</v>
      </c>
      <c r="C157" s="51"/>
      <c r="D157" s="52"/>
      <c r="E157" s="53"/>
      <c r="F157" s="48"/>
    </row>
    <row r="158" spans="1:6" ht="12.75">
      <c r="A158" s="54">
        <v>4731</v>
      </c>
      <c r="B158" s="104" t="s">
        <v>1044</v>
      </c>
      <c r="C158" s="60" t="s">
        <v>453</v>
      </c>
      <c r="D158" s="57"/>
      <c r="E158" s="61"/>
      <c r="F158" s="59" t="s">
        <v>533</v>
      </c>
    </row>
    <row r="159" spans="1:6" ht="36" thickBot="1">
      <c r="A159" s="54">
        <v>4740</v>
      </c>
      <c r="B159" s="158" t="s">
        <v>1045</v>
      </c>
      <c r="C159" s="63" t="s">
        <v>524</v>
      </c>
      <c r="D159" s="57"/>
      <c r="E159" s="61"/>
      <c r="F159" s="59" t="s">
        <v>533</v>
      </c>
    </row>
    <row r="160" spans="1:6" ht="13.5" thickBot="1">
      <c r="A160" s="49"/>
      <c r="B160" s="35" t="s">
        <v>259</v>
      </c>
      <c r="C160" s="51"/>
      <c r="D160" s="52"/>
      <c r="E160" s="53"/>
      <c r="F160" s="48"/>
    </row>
    <row r="161" spans="1:6" ht="27.75" customHeight="1">
      <c r="A161" s="54">
        <v>4741</v>
      </c>
      <c r="B161" s="82" t="s">
        <v>321</v>
      </c>
      <c r="C161" s="60" t="s">
        <v>454</v>
      </c>
      <c r="D161" s="57"/>
      <c r="E161" s="61"/>
      <c r="F161" s="59" t="s">
        <v>533</v>
      </c>
    </row>
    <row r="162" spans="1:6" ht="27" customHeight="1" thickBot="1">
      <c r="A162" s="65">
        <v>4742</v>
      </c>
      <c r="B162" s="84" t="s">
        <v>457</v>
      </c>
      <c r="C162" s="74" t="s">
        <v>455</v>
      </c>
      <c r="D162" s="68"/>
      <c r="E162" s="69"/>
      <c r="F162" s="75" t="s">
        <v>533</v>
      </c>
    </row>
    <row r="163" spans="1:6" ht="39.75" customHeight="1" thickBot="1">
      <c r="A163" s="49">
        <v>4750</v>
      </c>
      <c r="B163" s="86" t="s">
        <v>1046</v>
      </c>
      <c r="C163" s="51" t="s">
        <v>524</v>
      </c>
      <c r="D163" s="52"/>
      <c r="E163" s="53"/>
      <c r="F163" s="48" t="s">
        <v>533</v>
      </c>
    </row>
    <row r="164" spans="1:6" ht="13.5" thickBot="1">
      <c r="A164" s="49"/>
      <c r="B164" s="35" t="s">
        <v>259</v>
      </c>
      <c r="C164" s="51"/>
      <c r="D164" s="52"/>
      <c r="E164" s="53"/>
      <c r="F164" s="48"/>
    </row>
    <row r="165" spans="1:6" ht="39.75" customHeight="1" thickBot="1">
      <c r="A165" s="65">
        <v>4751</v>
      </c>
      <c r="B165" s="84" t="s">
        <v>458</v>
      </c>
      <c r="C165" s="74" t="s">
        <v>459</v>
      </c>
      <c r="D165" s="68"/>
      <c r="E165" s="69"/>
      <c r="F165" s="75" t="s">
        <v>533</v>
      </c>
    </row>
    <row r="166" spans="1:6" ht="12.75" customHeight="1" thickBot="1">
      <c r="A166" s="49">
        <v>4760</v>
      </c>
      <c r="B166" s="159" t="s">
        <v>1047</v>
      </c>
      <c r="C166" s="51" t="s">
        <v>524</v>
      </c>
      <c r="D166" s="52"/>
      <c r="E166" s="53"/>
      <c r="F166" s="48" t="s">
        <v>533</v>
      </c>
    </row>
    <row r="167" spans="1:6" ht="13.5" thickBot="1">
      <c r="A167" s="49"/>
      <c r="B167" s="35" t="s">
        <v>259</v>
      </c>
      <c r="C167" s="51"/>
      <c r="D167" s="52"/>
      <c r="E167" s="53"/>
      <c r="F167" s="48"/>
    </row>
    <row r="168" spans="1:6" ht="17.25" customHeight="1">
      <c r="A168" s="54">
        <v>4761</v>
      </c>
      <c r="B168" s="82" t="s">
        <v>461</v>
      </c>
      <c r="C168" s="60" t="s">
        <v>460</v>
      </c>
      <c r="D168" s="57"/>
      <c r="E168" s="61"/>
      <c r="F168" s="59" t="s">
        <v>533</v>
      </c>
    </row>
    <row r="169" spans="1:6" ht="13.5" customHeight="1" thickBot="1">
      <c r="A169" s="160">
        <v>4770</v>
      </c>
      <c r="B169" s="87" t="s">
        <v>1048</v>
      </c>
      <c r="C169" s="63" t="s">
        <v>524</v>
      </c>
      <c r="D169" s="161">
        <f>E169+F169</f>
        <v>61282.86699999999</v>
      </c>
      <c r="E169" s="162">
        <f>E171</f>
        <v>61282.86699999999</v>
      </c>
      <c r="F169" s="59">
        <f>F171</f>
        <v>0</v>
      </c>
    </row>
    <row r="170" spans="1:6" ht="13.5" thickBot="1">
      <c r="A170" s="49"/>
      <c r="B170" s="35" t="s">
        <v>259</v>
      </c>
      <c r="C170" s="51"/>
      <c r="D170" s="94"/>
      <c r="E170" s="78"/>
      <c r="F170" s="48"/>
    </row>
    <row r="171" spans="1:6" ht="12.75">
      <c r="A171" s="160">
        <v>4771</v>
      </c>
      <c r="B171" s="82" t="s">
        <v>466</v>
      </c>
      <c r="C171" s="60" t="s">
        <v>462</v>
      </c>
      <c r="D171" s="95">
        <f>E171+F171</f>
        <v>61282.86699999999</v>
      </c>
      <c r="E171" s="58">
        <f>'[3]2021'!$AV$44</f>
        <v>61282.86699999999</v>
      </c>
      <c r="F171" s="59"/>
    </row>
    <row r="172" spans="1:6" ht="24.75" thickBot="1">
      <c r="A172" s="163">
        <v>4772</v>
      </c>
      <c r="B172" s="164" t="s">
        <v>293</v>
      </c>
      <c r="C172" s="51" t="s">
        <v>524</v>
      </c>
      <c r="D172" s="165"/>
      <c r="E172" s="166"/>
      <c r="F172" s="101"/>
    </row>
    <row r="173" spans="1:6" s="19" customFormat="1" ht="56.25" customHeight="1" thickBot="1">
      <c r="A173" s="45">
        <v>5000</v>
      </c>
      <c r="B173" s="167" t="s">
        <v>1049</v>
      </c>
      <c r="C173" s="47" t="s">
        <v>524</v>
      </c>
      <c r="D173" s="168">
        <f>F173</f>
        <v>134268.8</v>
      </c>
      <c r="E173" s="169" t="s">
        <v>533</v>
      </c>
      <c r="F173" s="170">
        <f>F175+F193+F199+F202</f>
        <v>134268.8</v>
      </c>
    </row>
    <row r="174" spans="1:6" ht="13.5" thickBot="1">
      <c r="A174" s="34"/>
      <c r="B174" s="35" t="s">
        <v>260</v>
      </c>
      <c r="C174" s="36"/>
      <c r="D174" s="92"/>
      <c r="E174" s="93"/>
      <c r="F174" s="171"/>
    </row>
    <row r="175" spans="1:6" ht="24" thickBot="1">
      <c r="A175" s="49">
        <v>5100</v>
      </c>
      <c r="B175" s="172" t="s">
        <v>1050</v>
      </c>
      <c r="C175" s="51" t="s">
        <v>524</v>
      </c>
      <c r="D175" s="173">
        <f>F175</f>
        <v>134268.8</v>
      </c>
      <c r="E175" s="174" t="s">
        <v>533</v>
      </c>
      <c r="F175" s="170">
        <f>F177+F182+F187</f>
        <v>134268.8</v>
      </c>
    </row>
    <row r="176" spans="1:6" ht="13.5" thickBot="1">
      <c r="A176" s="175"/>
      <c r="B176" s="119" t="s">
        <v>260</v>
      </c>
      <c r="C176" s="176"/>
      <c r="D176" s="177"/>
      <c r="E176" s="178"/>
      <c r="F176" s="179"/>
    </row>
    <row r="177" spans="1:6" ht="14.25" customHeight="1" thickBot="1">
      <c r="A177" s="49">
        <v>5110</v>
      </c>
      <c r="B177" s="86" t="s">
        <v>1051</v>
      </c>
      <c r="C177" s="51" t="s">
        <v>524</v>
      </c>
      <c r="D177" s="94">
        <f>F177</f>
        <v>77685.8</v>
      </c>
      <c r="E177" s="169" t="s">
        <v>533</v>
      </c>
      <c r="F177" s="180">
        <f>F179+F181</f>
        <v>77685.8</v>
      </c>
    </row>
    <row r="178" spans="1:6" ht="12.75">
      <c r="A178" s="49"/>
      <c r="B178" s="181" t="s">
        <v>259</v>
      </c>
      <c r="C178" s="51"/>
      <c r="D178" s="94"/>
      <c r="E178" s="78"/>
      <c r="F178" s="182"/>
    </row>
    <row r="179" spans="1:6" ht="12.75">
      <c r="A179" s="54">
        <v>5111</v>
      </c>
      <c r="B179" s="172" t="s">
        <v>283</v>
      </c>
      <c r="C179" s="183" t="s">
        <v>463</v>
      </c>
      <c r="D179" s="95">
        <f>F179</f>
        <v>1990</v>
      </c>
      <c r="E179" s="184" t="s">
        <v>533</v>
      </c>
      <c r="F179" s="185">
        <f>'[3]2021'!$AW$44</f>
        <v>1990</v>
      </c>
    </row>
    <row r="180" spans="1:6" ht="20.25" customHeight="1">
      <c r="A180" s="54">
        <v>5112</v>
      </c>
      <c r="B180" s="82" t="s">
        <v>284</v>
      </c>
      <c r="C180" s="183" t="s">
        <v>464</v>
      </c>
      <c r="D180" s="95">
        <f>F180</f>
        <v>0</v>
      </c>
      <c r="E180" s="184" t="s">
        <v>533</v>
      </c>
      <c r="F180" s="185"/>
    </row>
    <row r="181" spans="1:6" ht="26.25" customHeight="1" thickBot="1">
      <c r="A181" s="54">
        <v>5113</v>
      </c>
      <c r="B181" s="82" t="s">
        <v>285</v>
      </c>
      <c r="C181" s="183" t="s">
        <v>465</v>
      </c>
      <c r="D181" s="95">
        <f>F181</f>
        <v>75695.8</v>
      </c>
      <c r="E181" s="184" t="s">
        <v>533</v>
      </c>
      <c r="F181" s="185">
        <f>'[3]2021'!$BB$44</f>
        <v>75695.8</v>
      </c>
    </row>
    <row r="182" spans="1:6" ht="11.25" customHeight="1" thickBot="1">
      <c r="A182" s="54">
        <v>5120</v>
      </c>
      <c r="B182" s="87" t="s">
        <v>1052</v>
      </c>
      <c r="C182" s="63" t="s">
        <v>524</v>
      </c>
      <c r="D182" s="95">
        <f>F182</f>
        <v>53500</v>
      </c>
      <c r="E182" s="169" t="s">
        <v>533</v>
      </c>
      <c r="F182" s="185">
        <f>F186+F184+F185</f>
        <v>53500</v>
      </c>
    </row>
    <row r="183" spans="1:6" ht="12.75">
      <c r="A183" s="49"/>
      <c r="B183" s="186" t="s">
        <v>259</v>
      </c>
      <c r="C183" s="51"/>
      <c r="D183" s="94"/>
      <c r="E183" s="78"/>
      <c r="F183" s="182"/>
    </row>
    <row r="184" spans="1:6" ht="12.75">
      <c r="A184" s="54">
        <v>5121</v>
      </c>
      <c r="B184" s="82" t="s">
        <v>280</v>
      </c>
      <c r="C184" s="183" t="s">
        <v>467</v>
      </c>
      <c r="D184" s="95"/>
      <c r="E184" s="184" t="s">
        <v>533</v>
      </c>
      <c r="F184" s="185">
        <f>'[3]2021'!$AY$44</f>
        <v>13750</v>
      </c>
    </row>
    <row r="185" spans="1:6" ht="12.75">
      <c r="A185" s="54">
        <v>5122</v>
      </c>
      <c r="B185" s="82" t="s">
        <v>281</v>
      </c>
      <c r="C185" s="183" t="s">
        <v>468</v>
      </c>
      <c r="D185" s="95">
        <f>F185</f>
        <v>21250</v>
      </c>
      <c r="E185" s="184" t="s">
        <v>533</v>
      </c>
      <c r="F185" s="185">
        <f>'[3]2021'!$BC$30+'[3]2021'!$BC$31+'[3]2021'!$BC$25</f>
        <v>21250</v>
      </c>
    </row>
    <row r="186" spans="1:6" ht="17.25" customHeight="1" thickBot="1">
      <c r="A186" s="54">
        <v>5123</v>
      </c>
      <c r="B186" s="82" t="s">
        <v>282</v>
      </c>
      <c r="C186" s="183" t="s">
        <v>469</v>
      </c>
      <c r="D186" s="95">
        <f>F186</f>
        <v>18500</v>
      </c>
      <c r="E186" s="184" t="s">
        <v>533</v>
      </c>
      <c r="F186" s="185">
        <f>'[3]2021'!$AX$44</f>
        <v>18500</v>
      </c>
    </row>
    <row r="187" spans="1:6" ht="14.25" customHeight="1" thickBot="1">
      <c r="A187" s="54">
        <v>5130</v>
      </c>
      <c r="B187" s="87" t="s">
        <v>1053</v>
      </c>
      <c r="C187" s="63" t="s">
        <v>524</v>
      </c>
      <c r="D187" s="95">
        <f>F187</f>
        <v>3083</v>
      </c>
      <c r="E187" s="169" t="s">
        <v>533</v>
      </c>
      <c r="F187" s="185">
        <f>F189+F190+F192+F191</f>
        <v>3083</v>
      </c>
    </row>
    <row r="188" spans="1:6" ht="12.75">
      <c r="A188" s="49"/>
      <c r="B188" s="181" t="s">
        <v>259</v>
      </c>
      <c r="C188" s="51"/>
      <c r="D188" s="94"/>
      <c r="E188" s="78"/>
      <c r="F188" s="182"/>
    </row>
    <row r="189" spans="1:6" ht="17.25" customHeight="1">
      <c r="A189" s="54">
        <v>5131</v>
      </c>
      <c r="B189" s="172" t="s">
        <v>472</v>
      </c>
      <c r="C189" s="183" t="s">
        <v>470</v>
      </c>
      <c r="D189" s="95">
        <f>F189</f>
        <v>0</v>
      </c>
      <c r="E189" s="184" t="s">
        <v>533</v>
      </c>
      <c r="F189" s="185">
        <f>'[1]2020'!$AY$39</f>
        <v>0</v>
      </c>
    </row>
    <row r="190" spans="1:6" ht="17.25" customHeight="1" thickBot="1">
      <c r="A190" s="54">
        <v>5132</v>
      </c>
      <c r="B190" s="82" t="s">
        <v>277</v>
      </c>
      <c r="C190" s="183" t="s">
        <v>471</v>
      </c>
      <c r="D190" s="95"/>
      <c r="E190" s="184" t="s">
        <v>533</v>
      </c>
      <c r="F190" s="185"/>
    </row>
    <row r="191" spans="1:6" ht="17.25" customHeight="1" thickBot="1">
      <c r="A191" s="54">
        <v>5133</v>
      </c>
      <c r="B191" s="82" t="s">
        <v>278</v>
      </c>
      <c r="C191" s="183" t="s">
        <v>478</v>
      </c>
      <c r="D191" s="57"/>
      <c r="E191" s="187" t="s">
        <v>533</v>
      </c>
      <c r="F191" s="188"/>
    </row>
    <row r="192" spans="1:6" ht="17.25" customHeight="1" thickBot="1">
      <c r="A192" s="54">
        <v>5134</v>
      </c>
      <c r="B192" s="82" t="s">
        <v>279</v>
      </c>
      <c r="C192" s="183" t="s">
        <v>479</v>
      </c>
      <c r="D192" s="95">
        <f>F192</f>
        <v>3083</v>
      </c>
      <c r="E192" s="187" t="s">
        <v>533</v>
      </c>
      <c r="F192" s="188">
        <f>'[3]2021'!$BC$38</f>
        <v>3083</v>
      </c>
    </row>
    <row r="193" spans="1:6" ht="11.25" customHeight="1" thickBot="1">
      <c r="A193" s="54">
        <v>5200</v>
      </c>
      <c r="B193" s="87" t="s">
        <v>1054</v>
      </c>
      <c r="C193" s="63" t="s">
        <v>524</v>
      </c>
      <c r="D193" s="57"/>
      <c r="E193" s="189" t="s">
        <v>533</v>
      </c>
      <c r="F193" s="188"/>
    </row>
    <row r="194" spans="1:6" ht="12.75">
      <c r="A194" s="175"/>
      <c r="B194" s="119" t="s">
        <v>260</v>
      </c>
      <c r="C194" s="176"/>
      <c r="D194" s="190"/>
      <c r="E194" s="191"/>
      <c r="F194" s="192"/>
    </row>
    <row r="195" spans="1:6" ht="27" customHeight="1">
      <c r="A195" s="49">
        <v>5211</v>
      </c>
      <c r="B195" s="172" t="s">
        <v>294</v>
      </c>
      <c r="C195" s="193" t="s">
        <v>473</v>
      </c>
      <c r="D195" s="52"/>
      <c r="E195" s="194" t="s">
        <v>533</v>
      </c>
      <c r="F195" s="195"/>
    </row>
    <row r="196" spans="1:6" ht="17.25" customHeight="1">
      <c r="A196" s="54">
        <v>5221</v>
      </c>
      <c r="B196" s="82" t="s">
        <v>295</v>
      </c>
      <c r="C196" s="183" t="s">
        <v>474</v>
      </c>
      <c r="D196" s="57"/>
      <c r="E196" s="189" t="s">
        <v>533</v>
      </c>
      <c r="F196" s="196"/>
    </row>
    <row r="197" spans="1:6" ht="24.75" customHeight="1">
      <c r="A197" s="54">
        <v>5231</v>
      </c>
      <c r="B197" s="82" t="s">
        <v>296</v>
      </c>
      <c r="C197" s="183" t="s">
        <v>475</v>
      </c>
      <c r="D197" s="57"/>
      <c r="E197" s="189" t="s">
        <v>533</v>
      </c>
      <c r="F197" s="196"/>
    </row>
    <row r="198" spans="1:6" ht="17.25" customHeight="1">
      <c r="A198" s="54">
        <v>5241</v>
      </c>
      <c r="B198" s="82" t="s">
        <v>477</v>
      </c>
      <c r="C198" s="183" t="s">
        <v>476</v>
      </c>
      <c r="D198" s="57"/>
      <c r="E198" s="189" t="s">
        <v>533</v>
      </c>
      <c r="F198" s="196"/>
    </row>
    <row r="199" spans="1:6" ht="13.5" thickBot="1">
      <c r="A199" s="54">
        <v>5300</v>
      </c>
      <c r="B199" s="87" t="s">
        <v>1055</v>
      </c>
      <c r="C199" s="63" t="s">
        <v>524</v>
      </c>
      <c r="D199" s="57"/>
      <c r="E199" s="189" t="s">
        <v>533</v>
      </c>
      <c r="F199" s="196"/>
    </row>
    <row r="200" spans="1:6" ht="13.5" thickBot="1">
      <c r="A200" s="34"/>
      <c r="B200" s="35" t="s">
        <v>260</v>
      </c>
      <c r="C200" s="36"/>
      <c r="D200" s="37"/>
      <c r="E200" s="197"/>
      <c r="F200" s="39"/>
    </row>
    <row r="201" spans="1:6" ht="13.5" customHeight="1">
      <c r="A201" s="54">
        <v>5311</v>
      </c>
      <c r="B201" s="82" t="s">
        <v>322</v>
      </c>
      <c r="C201" s="183" t="s">
        <v>480</v>
      </c>
      <c r="D201" s="57"/>
      <c r="E201" s="189" t="s">
        <v>533</v>
      </c>
      <c r="F201" s="196"/>
    </row>
    <row r="202" spans="1:6" ht="24" thickBot="1">
      <c r="A202" s="54">
        <v>5400</v>
      </c>
      <c r="B202" s="87" t="s">
        <v>1056</v>
      </c>
      <c r="C202" s="63" t="s">
        <v>524</v>
      </c>
      <c r="D202" s="57"/>
      <c r="E202" s="189" t="s">
        <v>533</v>
      </c>
      <c r="F202" s="196"/>
    </row>
    <row r="203" spans="1:6" ht="13.5" thickBot="1">
      <c r="A203" s="34"/>
      <c r="B203" s="35" t="s">
        <v>260</v>
      </c>
      <c r="C203" s="36"/>
      <c r="D203" s="37"/>
      <c r="E203" s="197"/>
      <c r="F203" s="39"/>
    </row>
    <row r="204" spans="1:6" ht="12.75">
      <c r="A204" s="54">
        <v>5411</v>
      </c>
      <c r="B204" s="82" t="s">
        <v>323</v>
      </c>
      <c r="C204" s="183" t="s">
        <v>481</v>
      </c>
      <c r="D204" s="57"/>
      <c r="E204" s="189" t="s">
        <v>533</v>
      </c>
      <c r="F204" s="196"/>
    </row>
    <row r="205" spans="1:6" ht="12.75">
      <c r="A205" s="54">
        <v>5421</v>
      </c>
      <c r="B205" s="82" t="s">
        <v>324</v>
      </c>
      <c r="C205" s="183" t="s">
        <v>482</v>
      </c>
      <c r="D205" s="57"/>
      <c r="E205" s="189" t="s">
        <v>533</v>
      </c>
      <c r="F205" s="196"/>
    </row>
    <row r="206" spans="1:6" ht="12.75">
      <c r="A206" s="54">
        <v>5431</v>
      </c>
      <c r="B206" s="82" t="s">
        <v>484</v>
      </c>
      <c r="C206" s="183" t="s">
        <v>483</v>
      </c>
      <c r="D206" s="57"/>
      <c r="E206" s="189" t="s">
        <v>533</v>
      </c>
      <c r="F206" s="196"/>
    </row>
    <row r="207" spans="1:6" ht="13.5" thickBot="1">
      <c r="A207" s="65">
        <v>5441</v>
      </c>
      <c r="B207" s="198" t="s">
        <v>408</v>
      </c>
      <c r="C207" s="199" t="s">
        <v>485</v>
      </c>
      <c r="D207" s="68"/>
      <c r="E207" s="200" t="s">
        <v>533</v>
      </c>
      <c r="F207" s="201"/>
    </row>
    <row r="208" spans="1:6" s="208" customFormat="1" ht="59.25" customHeight="1">
      <c r="A208" s="202" t="s">
        <v>154</v>
      </c>
      <c r="B208" s="203" t="s">
        <v>1057</v>
      </c>
      <c r="C208" s="204" t="s">
        <v>524</v>
      </c>
      <c r="D208" s="205">
        <f>F208</f>
        <v>-83821.119</v>
      </c>
      <c r="E208" s="206" t="s">
        <v>523</v>
      </c>
      <c r="F208" s="207">
        <f>F210+F215+F223+F226</f>
        <v>-83821.119</v>
      </c>
    </row>
    <row r="209" spans="1:6" s="208" customFormat="1" ht="12.75">
      <c r="A209" s="202"/>
      <c r="B209" s="209" t="s">
        <v>258</v>
      </c>
      <c r="C209" s="204"/>
      <c r="D209" s="210"/>
      <c r="E209" s="211"/>
      <c r="F209" s="212"/>
    </row>
    <row r="210" spans="1:6" ht="30">
      <c r="A210" s="213" t="s">
        <v>155</v>
      </c>
      <c r="B210" s="214" t="s">
        <v>1058</v>
      </c>
      <c r="C210" s="215" t="s">
        <v>524</v>
      </c>
      <c r="D210" s="95">
        <f>F210</f>
        <v>-9450</v>
      </c>
      <c r="E210" s="162" t="s">
        <v>523</v>
      </c>
      <c r="F210" s="185">
        <f>F212</f>
        <v>-9450</v>
      </c>
    </row>
    <row r="211" spans="1:6" ht="12.75">
      <c r="A211" s="213"/>
      <c r="B211" s="209" t="s">
        <v>258</v>
      </c>
      <c r="C211" s="215"/>
      <c r="D211" s="95"/>
      <c r="E211" s="162"/>
      <c r="F211" s="185"/>
    </row>
    <row r="212" spans="1:6" ht="25.5">
      <c r="A212" s="213" t="s">
        <v>156</v>
      </c>
      <c r="B212" s="216" t="s">
        <v>331</v>
      </c>
      <c r="C212" s="217" t="s">
        <v>325</v>
      </c>
      <c r="D212" s="95">
        <f>F212</f>
        <v>-9450</v>
      </c>
      <c r="E212" s="162" t="s">
        <v>523</v>
      </c>
      <c r="F212" s="185">
        <f>-'[3]Ekamutner'!$C$43</f>
        <v>-9450</v>
      </c>
    </row>
    <row r="213" spans="1:6" s="220" customFormat="1" ht="25.5">
      <c r="A213" s="213" t="s">
        <v>157</v>
      </c>
      <c r="B213" s="216" t="s">
        <v>330</v>
      </c>
      <c r="C213" s="217" t="s">
        <v>326</v>
      </c>
      <c r="D213" s="218"/>
      <c r="E213" s="162" t="s">
        <v>523</v>
      </c>
      <c r="F213" s="219"/>
    </row>
    <row r="214" spans="1:7" ht="13.5" customHeight="1">
      <c r="A214" s="221" t="s">
        <v>158</v>
      </c>
      <c r="B214" s="216" t="s">
        <v>333</v>
      </c>
      <c r="C214" s="217" t="s">
        <v>327</v>
      </c>
      <c r="D214" s="95"/>
      <c r="E214" s="162" t="s">
        <v>523</v>
      </c>
      <c r="F214" s="185"/>
      <c r="G214" s="222"/>
    </row>
    <row r="215" spans="1:7" ht="31.5" customHeight="1">
      <c r="A215" s="221" t="s">
        <v>159</v>
      </c>
      <c r="B215" s="214" t="s">
        <v>1059</v>
      </c>
      <c r="C215" s="215" t="s">
        <v>524</v>
      </c>
      <c r="D215" s="95"/>
      <c r="E215" s="162" t="s">
        <v>523</v>
      </c>
      <c r="F215" s="185"/>
      <c r="G215" s="222"/>
    </row>
    <row r="216" spans="1:7" ht="12.75">
      <c r="A216" s="221"/>
      <c r="B216" s="209" t="s">
        <v>258</v>
      </c>
      <c r="C216" s="215"/>
      <c r="D216" s="95"/>
      <c r="E216" s="162"/>
      <c r="F216" s="185"/>
      <c r="G216" s="222"/>
    </row>
    <row r="217" spans="1:7" ht="29.25" customHeight="1">
      <c r="A217" s="221" t="s">
        <v>160</v>
      </c>
      <c r="B217" s="216" t="s">
        <v>316</v>
      </c>
      <c r="C217" s="223" t="s">
        <v>334</v>
      </c>
      <c r="D217" s="95"/>
      <c r="E217" s="162" t="s">
        <v>523</v>
      </c>
      <c r="F217" s="185"/>
      <c r="G217" s="222"/>
    </row>
    <row r="218" spans="1:7" ht="25.5">
      <c r="A218" s="221" t="s">
        <v>161</v>
      </c>
      <c r="B218" s="216" t="s">
        <v>1060</v>
      </c>
      <c r="C218" s="215" t="s">
        <v>524</v>
      </c>
      <c r="D218" s="95"/>
      <c r="E218" s="162" t="s">
        <v>523</v>
      </c>
      <c r="F218" s="185"/>
      <c r="G218" s="222"/>
    </row>
    <row r="219" spans="1:7" ht="12.75">
      <c r="A219" s="221"/>
      <c r="B219" s="209" t="s">
        <v>259</v>
      </c>
      <c r="C219" s="215"/>
      <c r="D219" s="95"/>
      <c r="E219" s="58"/>
      <c r="F219" s="185"/>
      <c r="G219" s="222"/>
    </row>
    <row r="220" spans="1:7" ht="12.75">
      <c r="A220" s="221" t="s">
        <v>162</v>
      </c>
      <c r="B220" s="209" t="s">
        <v>313</v>
      </c>
      <c r="C220" s="217" t="s">
        <v>338</v>
      </c>
      <c r="D220" s="95"/>
      <c r="E220" s="162" t="s">
        <v>523</v>
      </c>
      <c r="F220" s="185"/>
      <c r="G220" s="222"/>
    </row>
    <row r="221" spans="1:7" ht="12.75">
      <c r="A221" s="224" t="s">
        <v>163</v>
      </c>
      <c r="B221" s="209" t="s">
        <v>312</v>
      </c>
      <c r="C221" s="223" t="s">
        <v>339</v>
      </c>
      <c r="D221" s="95"/>
      <c r="E221" s="162" t="s">
        <v>523</v>
      </c>
      <c r="F221" s="185"/>
      <c r="G221" s="222"/>
    </row>
    <row r="222" spans="1:7" ht="25.5">
      <c r="A222" s="221" t="s">
        <v>164</v>
      </c>
      <c r="B222" s="225" t="s">
        <v>311</v>
      </c>
      <c r="C222" s="223" t="s">
        <v>340</v>
      </c>
      <c r="D222" s="95"/>
      <c r="E222" s="162" t="s">
        <v>523</v>
      </c>
      <c r="F222" s="185"/>
      <c r="G222" s="222"/>
    </row>
    <row r="223" spans="1:6" ht="27.75">
      <c r="A223" s="221" t="s">
        <v>165</v>
      </c>
      <c r="B223" s="214" t="s">
        <v>1061</v>
      </c>
      <c r="C223" s="215" t="s">
        <v>524</v>
      </c>
      <c r="D223" s="95"/>
      <c r="E223" s="162" t="s">
        <v>523</v>
      </c>
      <c r="F223" s="185"/>
    </row>
    <row r="224" spans="1:6" ht="12.75">
      <c r="A224" s="221"/>
      <c r="B224" s="209" t="s">
        <v>258</v>
      </c>
      <c r="C224" s="215"/>
      <c r="D224" s="95"/>
      <c r="E224" s="162"/>
      <c r="F224" s="185"/>
    </row>
    <row r="225" spans="1:6" ht="12.75">
      <c r="A225" s="224" t="s">
        <v>166</v>
      </c>
      <c r="B225" s="216" t="s">
        <v>314</v>
      </c>
      <c r="C225" s="226" t="s">
        <v>342</v>
      </c>
      <c r="D225" s="95"/>
      <c r="E225" s="162" t="s">
        <v>523</v>
      </c>
      <c r="F225" s="185"/>
    </row>
    <row r="226" spans="1:6" ht="42">
      <c r="A226" s="221" t="s">
        <v>167</v>
      </c>
      <c r="B226" s="214" t="s">
        <v>1062</v>
      </c>
      <c r="C226" s="215" t="s">
        <v>524</v>
      </c>
      <c r="D226" s="95">
        <f>F226</f>
        <v>-74371.119</v>
      </c>
      <c r="E226" s="162" t="s">
        <v>523</v>
      </c>
      <c r="F226" s="185">
        <f>F228</f>
        <v>-74371.119</v>
      </c>
    </row>
    <row r="227" spans="1:6" ht="12.75">
      <c r="A227" s="221"/>
      <c r="B227" s="209" t="s">
        <v>258</v>
      </c>
      <c r="C227" s="215"/>
      <c r="D227" s="95"/>
      <c r="E227" s="162"/>
      <c r="F227" s="185"/>
    </row>
    <row r="228" spans="1:6" ht="12.75">
      <c r="A228" s="221" t="s">
        <v>168</v>
      </c>
      <c r="B228" s="216" t="s">
        <v>343</v>
      </c>
      <c r="C228" s="217" t="s">
        <v>348</v>
      </c>
      <c r="D228" s="95">
        <f>F228</f>
        <v>-74371.119</v>
      </c>
      <c r="E228" s="162" t="s">
        <v>523</v>
      </c>
      <c r="F228" s="185">
        <f>-'[3]Ekamutner'!$C$40</f>
        <v>-74371.119</v>
      </c>
    </row>
    <row r="229" spans="1:6" ht="15.75" customHeight="1">
      <c r="A229" s="224" t="s">
        <v>172</v>
      </c>
      <c r="B229" s="216" t="s">
        <v>344</v>
      </c>
      <c r="C229" s="226" t="s">
        <v>349</v>
      </c>
      <c r="D229" s="95"/>
      <c r="E229" s="162" t="s">
        <v>523</v>
      </c>
      <c r="F229" s="185"/>
    </row>
    <row r="230" spans="1:6" ht="25.5">
      <c r="A230" s="221" t="s">
        <v>173</v>
      </c>
      <c r="B230" s="216" t="s">
        <v>345</v>
      </c>
      <c r="C230" s="223" t="s">
        <v>350</v>
      </c>
      <c r="D230" s="95"/>
      <c r="E230" s="162" t="s">
        <v>523</v>
      </c>
      <c r="F230" s="185"/>
    </row>
    <row r="231" spans="1:6" ht="26.25" thickBot="1">
      <c r="A231" s="227" t="s">
        <v>174</v>
      </c>
      <c r="B231" s="228" t="s">
        <v>315</v>
      </c>
      <c r="C231" s="229" t="s">
        <v>351</v>
      </c>
      <c r="D231" s="88"/>
      <c r="E231" s="230" t="s">
        <v>523</v>
      </c>
      <c r="F231" s="231"/>
    </row>
    <row r="232" spans="1:6" s="222" customFormat="1" ht="12.75">
      <c r="A232" s="232"/>
      <c r="B232" s="233"/>
      <c r="C232" s="234"/>
      <c r="F232" s="235"/>
    </row>
    <row r="233" spans="1:6" s="222" customFormat="1" ht="12.75">
      <c r="A233" s="232"/>
      <c r="B233" s="236"/>
      <c r="C233" s="237"/>
      <c r="E233" s="238"/>
      <c r="F233" s="235"/>
    </row>
    <row r="234" spans="1:6" s="222" customFormat="1" ht="12.75">
      <c r="A234" s="232"/>
      <c r="B234" s="239"/>
      <c r="C234" s="237"/>
      <c r="E234" s="240"/>
      <c r="F234" s="235"/>
    </row>
    <row r="235" spans="1:6" s="222" customFormat="1" ht="12.75">
      <c r="A235" s="232"/>
      <c r="B235" s="241"/>
      <c r="C235" s="242"/>
      <c r="F235" s="235"/>
    </row>
    <row r="236" spans="1:6" s="222" customFormat="1" ht="12.75">
      <c r="A236" s="232"/>
      <c r="B236" s="236"/>
      <c r="C236" s="237"/>
      <c r="F236" s="235"/>
    </row>
    <row r="237" spans="1:6" s="222" customFormat="1" ht="12.75">
      <c r="A237" s="232"/>
      <c r="B237" s="243"/>
      <c r="C237" s="237"/>
      <c r="F237" s="235"/>
    </row>
    <row r="238" spans="1:6" s="222" customFormat="1" ht="12.75">
      <c r="A238" s="232"/>
      <c r="B238" s="243"/>
      <c r="C238" s="237"/>
      <c r="F238" s="235"/>
    </row>
    <row r="239" spans="1:6" s="222" customFormat="1" ht="12.75">
      <c r="A239" s="232"/>
      <c r="B239" s="243"/>
      <c r="C239" s="237"/>
      <c r="F239" s="235"/>
    </row>
    <row r="240" spans="1:6" s="222" customFormat="1" ht="12.75">
      <c r="A240" s="232"/>
      <c r="B240" s="243"/>
      <c r="C240" s="237"/>
      <c r="F240" s="235"/>
    </row>
    <row r="241" spans="1:6" s="222" customFormat="1" ht="12.75">
      <c r="A241" s="232"/>
      <c r="B241" s="241"/>
      <c r="C241" s="242"/>
      <c r="F241" s="235"/>
    </row>
    <row r="242" spans="1:6" s="222" customFormat="1" ht="12.75">
      <c r="A242" s="232"/>
      <c r="B242" s="243"/>
      <c r="C242" s="237"/>
      <c r="F242" s="235"/>
    </row>
    <row r="243" spans="1:6" s="222" customFormat="1" ht="12.75">
      <c r="A243" s="232"/>
      <c r="B243" s="243"/>
      <c r="C243" s="237"/>
      <c r="F243" s="235"/>
    </row>
    <row r="244" spans="1:6" s="222" customFormat="1" ht="12.75">
      <c r="A244" s="232"/>
      <c r="B244" s="243"/>
      <c r="C244" s="237"/>
      <c r="F244" s="235"/>
    </row>
    <row r="245" spans="1:6" s="222" customFormat="1" ht="12.75">
      <c r="A245" s="232"/>
      <c r="B245" s="243"/>
      <c r="C245" s="237"/>
      <c r="F245" s="235"/>
    </row>
    <row r="246" spans="1:6" s="222" customFormat="1" ht="12.75">
      <c r="A246" s="232"/>
      <c r="B246" s="243"/>
      <c r="C246" s="237"/>
      <c r="F246" s="235"/>
    </row>
    <row r="247" spans="1:6" s="222" customFormat="1" ht="12.75">
      <c r="A247" s="232"/>
      <c r="B247" s="243"/>
      <c r="C247" s="237"/>
      <c r="F247" s="235"/>
    </row>
    <row r="248" spans="1:6" s="222" customFormat="1" ht="12.75">
      <c r="A248" s="232"/>
      <c r="B248" s="241"/>
      <c r="C248" s="242"/>
      <c r="F248" s="235"/>
    </row>
    <row r="249" spans="1:6" s="222" customFormat="1" ht="12.75">
      <c r="A249" s="232"/>
      <c r="B249" s="243"/>
      <c r="C249" s="237"/>
      <c r="F249" s="235"/>
    </row>
    <row r="250" spans="1:6" s="222" customFormat="1" ht="12.75">
      <c r="A250" s="232"/>
      <c r="B250" s="236"/>
      <c r="C250" s="237"/>
      <c r="F250" s="235"/>
    </row>
    <row r="251" spans="1:6" s="222" customFormat="1" ht="12.75">
      <c r="A251" s="232"/>
      <c r="B251" s="243"/>
      <c r="C251" s="237"/>
      <c r="F251" s="235"/>
    </row>
    <row r="252" spans="1:6" s="222" customFormat="1" ht="12.75">
      <c r="A252" s="232"/>
      <c r="B252" s="244"/>
      <c r="C252" s="237"/>
      <c r="F252" s="235"/>
    </row>
    <row r="253" spans="1:6" s="222" customFormat="1" ht="12.75">
      <c r="A253" s="232"/>
      <c r="B253" s="241"/>
      <c r="C253" s="242"/>
      <c r="F253" s="235"/>
    </row>
    <row r="254" spans="1:6" s="222" customFormat="1" ht="12.75">
      <c r="A254" s="232"/>
      <c r="B254" s="243"/>
      <c r="C254" s="237"/>
      <c r="F254" s="235"/>
    </row>
    <row r="255" spans="1:6" s="222" customFormat="1" ht="12.75">
      <c r="A255" s="232"/>
      <c r="B255" s="243"/>
      <c r="C255" s="237"/>
      <c r="F255" s="235"/>
    </row>
    <row r="256" spans="1:6" s="222" customFormat="1" ht="12.75">
      <c r="A256" s="232"/>
      <c r="B256" s="241"/>
      <c r="C256" s="242"/>
      <c r="F256" s="235"/>
    </row>
    <row r="257" spans="1:6" s="222" customFormat="1" ht="12.75">
      <c r="A257" s="232"/>
      <c r="B257" s="243"/>
      <c r="C257" s="237"/>
      <c r="F257" s="235"/>
    </row>
    <row r="258" spans="1:6" s="222" customFormat="1" ht="12.75">
      <c r="A258" s="232"/>
      <c r="B258" s="243"/>
      <c r="C258" s="237"/>
      <c r="F258" s="235"/>
    </row>
    <row r="259" spans="1:6" s="222" customFormat="1" ht="12.75">
      <c r="A259" s="232"/>
      <c r="B259" s="244"/>
      <c r="C259" s="237"/>
      <c r="F259" s="235"/>
    </row>
    <row r="260" spans="1:6" s="222" customFormat="1" ht="12.75">
      <c r="A260" s="232"/>
      <c r="B260" s="241"/>
      <c r="C260" s="242"/>
      <c r="F260" s="235"/>
    </row>
    <row r="261" spans="1:6" s="222" customFormat="1" ht="12.75">
      <c r="A261" s="232"/>
      <c r="B261" s="243"/>
      <c r="C261" s="237"/>
      <c r="F261" s="235"/>
    </row>
    <row r="262" spans="1:6" s="222" customFormat="1" ht="12.75">
      <c r="A262" s="232"/>
      <c r="B262" s="243"/>
      <c r="C262" s="237"/>
      <c r="F262" s="235"/>
    </row>
    <row r="263" spans="1:6" s="222" customFormat="1" ht="12.75">
      <c r="A263" s="232"/>
      <c r="B263" s="241"/>
      <c r="C263" s="242"/>
      <c r="F263" s="235"/>
    </row>
    <row r="264" spans="1:6" s="222" customFormat="1" ht="12.75">
      <c r="A264" s="232"/>
      <c r="B264" s="243"/>
      <c r="C264" s="237"/>
      <c r="F264" s="235"/>
    </row>
    <row r="265" spans="1:6" s="222" customFormat="1" ht="12.75">
      <c r="A265" s="232"/>
      <c r="B265" s="243"/>
      <c r="C265" s="237"/>
      <c r="F265" s="235"/>
    </row>
    <row r="266" spans="1:6" s="222" customFormat="1" ht="12.75">
      <c r="A266" s="232"/>
      <c r="B266" s="243"/>
      <c r="C266" s="237"/>
      <c r="F266" s="235"/>
    </row>
    <row r="267" spans="1:6" s="222" customFormat="1" ht="12.75">
      <c r="A267" s="232"/>
      <c r="B267" s="243"/>
      <c r="C267" s="237"/>
      <c r="F267" s="235"/>
    </row>
    <row r="268" spans="1:6" s="222" customFormat="1" ht="12.75">
      <c r="A268" s="232"/>
      <c r="B268" s="243"/>
      <c r="C268" s="237"/>
      <c r="F268" s="235"/>
    </row>
    <row r="269" spans="1:6" s="222" customFormat="1" ht="12.75">
      <c r="A269" s="232"/>
      <c r="B269" s="241"/>
      <c r="C269" s="242"/>
      <c r="F269" s="235"/>
    </row>
    <row r="270" spans="1:6" s="222" customFormat="1" ht="12.75">
      <c r="A270" s="232"/>
      <c r="B270" s="243"/>
      <c r="C270" s="237"/>
      <c r="F270" s="235"/>
    </row>
    <row r="271" spans="1:6" s="222" customFormat="1" ht="12.75">
      <c r="A271" s="232"/>
      <c r="B271" s="243"/>
      <c r="C271" s="237"/>
      <c r="F271" s="235"/>
    </row>
    <row r="272" spans="1:6" s="222" customFormat="1" ht="12.75">
      <c r="A272" s="232"/>
      <c r="B272" s="243"/>
      <c r="C272" s="237"/>
      <c r="F272" s="235"/>
    </row>
    <row r="273" spans="1:6" s="222" customFormat="1" ht="12.75">
      <c r="A273" s="232"/>
      <c r="B273" s="236"/>
      <c r="C273" s="237"/>
      <c r="F273" s="235"/>
    </row>
    <row r="274" spans="1:6" s="222" customFormat="1" ht="12.75">
      <c r="A274" s="232"/>
      <c r="B274" s="236"/>
      <c r="C274" s="237"/>
      <c r="F274" s="235"/>
    </row>
    <row r="275" spans="1:6" s="222" customFormat="1" ht="12.75">
      <c r="A275" s="232"/>
      <c r="B275" s="236"/>
      <c r="C275" s="237"/>
      <c r="F275" s="235"/>
    </row>
    <row r="276" spans="1:6" s="222" customFormat="1" ht="12.75">
      <c r="A276" s="232"/>
      <c r="B276" s="236"/>
      <c r="C276" s="237"/>
      <c r="F276" s="235"/>
    </row>
    <row r="277" spans="1:6" s="222" customFormat="1" ht="12.75">
      <c r="A277" s="232"/>
      <c r="B277" s="236"/>
      <c r="C277" s="237"/>
      <c r="F277" s="235"/>
    </row>
    <row r="278" spans="1:6" s="222" customFormat="1" ht="12.75">
      <c r="A278" s="232"/>
      <c r="B278" s="243"/>
      <c r="C278" s="237"/>
      <c r="F278" s="235"/>
    </row>
    <row r="279" spans="1:6" s="222" customFormat="1" ht="12.75">
      <c r="A279" s="232"/>
      <c r="B279" s="243"/>
      <c r="C279" s="237"/>
      <c r="F279" s="235"/>
    </row>
    <row r="280" spans="1:6" s="222" customFormat="1" ht="12.75">
      <c r="A280" s="232"/>
      <c r="B280" s="243"/>
      <c r="C280" s="237"/>
      <c r="F280" s="235"/>
    </row>
    <row r="281" spans="1:6" s="222" customFormat="1" ht="12.75">
      <c r="A281" s="232"/>
      <c r="B281" s="239"/>
      <c r="C281" s="237"/>
      <c r="F281" s="235"/>
    </row>
    <row r="282" spans="1:6" s="222" customFormat="1" ht="12.75">
      <c r="A282" s="232"/>
      <c r="B282" s="236"/>
      <c r="C282" s="242"/>
      <c r="F282" s="235"/>
    </row>
    <row r="283" spans="1:6" s="222" customFormat="1" ht="65.25" customHeight="1">
      <c r="A283" s="232"/>
      <c r="B283" s="243"/>
      <c r="C283" s="237"/>
      <c r="F283" s="235"/>
    </row>
    <row r="284" spans="1:6" s="222" customFormat="1" ht="39.75" customHeight="1">
      <c r="A284" s="232"/>
      <c r="B284" s="243"/>
      <c r="C284" s="237"/>
      <c r="F284" s="235"/>
    </row>
    <row r="285" spans="1:6" s="222" customFormat="1" ht="12.75">
      <c r="A285" s="232"/>
      <c r="B285" s="243"/>
      <c r="C285" s="237"/>
      <c r="F285" s="235"/>
    </row>
    <row r="286" spans="1:6" s="222" customFormat="1" ht="12.75">
      <c r="A286" s="232"/>
      <c r="B286" s="243"/>
      <c r="C286" s="237"/>
      <c r="F286" s="235"/>
    </row>
    <row r="287" spans="1:6" s="222" customFormat="1" ht="12.75">
      <c r="A287" s="232"/>
      <c r="B287" s="243"/>
      <c r="C287" s="237"/>
      <c r="F287" s="235"/>
    </row>
    <row r="288" spans="1:6" s="222" customFormat="1" ht="12.75">
      <c r="A288" s="232"/>
      <c r="B288" s="243"/>
      <c r="C288" s="237"/>
      <c r="F288" s="235"/>
    </row>
    <row r="289" spans="1:6" s="222" customFormat="1" ht="12.75">
      <c r="A289" s="232"/>
      <c r="B289" s="243"/>
      <c r="C289" s="237"/>
      <c r="F289" s="235"/>
    </row>
    <row r="290" spans="1:6" s="222" customFormat="1" ht="12.75">
      <c r="A290" s="232"/>
      <c r="B290" s="243"/>
      <c r="C290" s="237"/>
      <c r="F290" s="235"/>
    </row>
    <row r="291" spans="1:6" s="222" customFormat="1" ht="12.75">
      <c r="A291" s="232"/>
      <c r="B291" s="243"/>
      <c r="C291" s="237"/>
      <c r="F291" s="235"/>
    </row>
    <row r="292" spans="1:6" s="222" customFormat="1" ht="12.75">
      <c r="A292" s="232"/>
      <c r="B292" s="243"/>
      <c r="C292" s="237"/>
      <c r="F292" s="235"/>
    </row>
    <row r="293" spans="1:6" s="222" customFormat="1" ht="12.75">
      <c r="A293" s="232"/>
      <c r="B293" s="243"/>
      <c r="C293" s="237"/>
      <c r="F293" s="235"/>
    </row>
    <row r="294" spans="1:6" s="222" customFormat="1" ht="12.75">
      <c r="A294" s="232"/>
      <c r="B294" s="243"/>
      <c r="C294" s="237"/>
      <c r="F294" s="235"/>
    </row>
    <row r="295" spans="1:6" s="222" customFormat="1" ht="12.75">
      <c r="A295" s="232"/>
      <c r="B295" s="243"/>
      <c r="C295" s="237"/>
      <c r="F295" s="235"/>
    </row>
    <row r="296" spans="1:6" s="222" customFormat="1" ht="12.75">
      <c r="A296" s="232"/>
      <c r="B296" s="245"/>
      <c r="C296" s="237"/>
      <c r="F296" s="235"/>
    </row>
    <row r="297" spans="1:6" s="222" customFormat="1" ht="12.75">
      <c r="A297" s="232"/>
      <c r="B297" s="243"/>
      <c r="C297" s="237"/>
      <c r="F297" s="235"/>
    </row>
    <row r="298" spans="1:6" s="222" customFormat="1" ht="12.75">
      <c r="A298" s="232"/>
      <c r="B298" s="246"/>
      <c r="C298" s="237"/>
      <c r="F298" s="235"/>
    </row>
    <row r="299" spans="1:6" s="222" customFormat="1" ht="12.75">
      <c r="A299" s="232"/>
      <c r="B299" s="246"/>
      <c r="C299" s="237"/>
      <c r="F299" s="235"/>
    </row>
    <row r="300" spans="1:6" s="222" customFormat="1" ht="12.75">
      <c r="A300" s="232"/>
      <c r="B300" s="246"/>
      <c r="C300" s="247"/>
      <c r="F300" s="235"/>
    </row>
    <row r="301" spans="1:6" s="222" customFormat="1" ht="12.75">
      <c r="A301" s="232"/>
      <c r="B301" s="246"/>
      <c r="C301" s="247"/>
      <c r="F301" s="235"/>
    </row>
    <row r="302" spans="1:6" s="222" customFormat="1" ht="12.75">
      <c r="A302" s="232"/>
      <c r="B302" s="248"/>
      <c r="C302" s="247"/>
      <c r="F302" s="235"/>
    </row>
    <row r="303" spans="1:6" s="222" customFormat="1" ht="12.75">
      <c r="A303" s="232"/>
      <c r="B303" s="243"/>
      <c r="C303" s="237"/>
      <c r="F303" s="235"/>
    </row>
    <row r="304" spans="1:6" s="222" customFormat="1" ht="12.75">
      <c r="A304" s="232"/>
      <c r="B304" s="243"/>
      <c r="C304" s="237"/>
      <c r="F304" s="235"/>
    </row>
    <row r="305" spans="1:6" s="222" customFormat="1" ht="12.75">
      <c r="A305" s="232"/>
      <c r="B305" s="243"/>
      <c r="C305" s="237"/>
      <c r="F305" s="235"/>
    </row>
    <row r="306" spans="1:6" s="222" customFormat="1" ht="12.75">
      <c r="A306" s="232"/>
      <c r="B306" s="243"/>
      <c r="C306" s="237"/>
      <c r="F306" s="235"/>
    </row>
    <row r="307" spans="1:6" s="222" customFormat="1" ht="12.75">
      <c r="A307" s="232"/>
      <c r="B307" s="249"/>
      <c r="C307" s="237"/>
      <c r="F307" s="235"/>
    </row>
    <row r="308" spans="1:6" s="222" customFormat="1" ht="12.75">
      <c r="A308" s="232"/>
      <c r="B308" s="249"/>
      <c r="C308" s="250"/>
      <c r="F308" s="235"/>
    </row>
    <row r="309" spans="1:6" s="222" customFormat="1" ht="12.75">
      <c r="A309" s="232"/>
      <c r="B309" s="251"/>
      <c r="C309" s="250"/>
      <c r="F309" s="235"/>
    </row>
    <row r="310" spans="1:6" s="222" customFormat="1" ht="12.75">
      <c r="A310" s="232"/>
      <c r="B310" s="249"/>
      <c r="C310" s="250"/>
      <c r="F310" s="235"/>
    </row>
    <row r="311" spans="1:6" s="222" customFormat="1" ht="12.75">
      <c r="A311" s="232"/>
      <c r="B311" s="249"/>
      <c r="C311" s="250"/>
      <c r="F311" s="235"/>
    </row>
    <row r="312" spans="1:6" s="222" customFormat="1" ht="12.75">
      <c r="A312" s="232"/>
      <c r="B312" s="249"/>
      <c r="C312" s="250"/>
      <c r="F312" s="235"/>
    </row>
    <row r="313" spans="1:6" s="222" customFormat="1" ht="12.75">
      <c r="A313" s="232"/>
      <c r="B313" s="249"/>
      <c r="C313" s="250"/>
      <c r="F313" s="235"/>
    </row>
    <row r="314" spans="1:6" s="222" customFormat="1" ht="12.75">
      <c r="A314" s="232"/>
      <c r="B314" s="249"/>
      <c r="C314" s="250"/>
      <c r="F314" s="235"/>
    </row>
    <row r="315" spans="1:6" s="222" customFormat="1" ht="12.75">
      <c r="A315" s="232"/>
      <c r="B315" s="249"/>
      <c r="C315" s="250"/>
      <c r="F315" s="235"/>
    </row>
    <row r="316" spans="1:6" s="222" customFormat="1" ht="12.75">
      <c r="A316" s="232"/>
      <c r="B316" s="249"/>
      <c r="C316" s="250"/>
      <c r="F316" s="235"/>
    </row>
    <row r="317" spans="1:6" s="222" customFormat="1" ht="12.75">
      <c r="A317" s="232"/>
      <c r="B317" s="249"/>
      <c r="C317" s="250"/>
      <c r="F317" s="235"/>
    </row>
    <row r="318" spans="1:6" s="222" customFormat="1" ht="12.75">
      <c r="A318" s="232"/>
      <c r="B318" s="249"/>
      <c r="C318" s="250"/>
      <c r="F318" s="235"/>
    </row>
    <row r="319" spans="1:6" s="222" customFormat="1" ht="12.75">
      <c r="A319" s="232"/>
      <c r="B319" s="249"/>
      <c r="C319" s="250"/>
      <c r="F319" s="235"/>
    </row>
    <row r="320" spans="1:6" s="222" customFormat="1" ht="12.75">
      <c r="A320" s="232"/>
      <c r="B320" s="249"/>
      <c r="C320" s="250"/>
      <c r="F320" s="235"/>
    </row>
    <row r="321" spans="1:6" s="222" customFormat="1" ht="12.75">
      <c r="A321" s="232"/>
      <c r="B321" s="249"/>
      <c r="C321" s="250"/>
      <c r="F321" s="235"/>
    </row>
    <row r="322" spans="1:6" s="222" customFormat="1" ht="12.75">
      <c r="A322" s="232"/>
      <c r="B322" s="249"/>
      <c r="C322" s="250"/>
      <c r="F322" s="235"/>
    </row>
    <row r="323" spans="1:6" s="222" customFormat="1" ht="12.75">
      <c r="A323" s="232"/>
      <c r="B323" s="249"/>
      <c r="C323" s="250"/>
      <c r="F323" s="235"/>
    </row>
    <row r="324" spans="1:6" s="222" customFormat="1" ht="12.75">
      <c r="A324" s="232"/>
      <c r="B324" s="249"/>
      <c r="C324" s="250"/>
      <c r="F324" s="235"/>
    </row>
    <row r="325" spans="1:6" s="222" customFormat="1" ht="12.75">
      <c r="A325" s="232"/>
      <c r="B325" s="249"/>
      <c r="C325" s="250"/>
      <c r="F325" s="235"/>
    </row>
    <row r="326" spans="1:6" s="222" customFormat="1" ht="12.75">
      <c r="A326" s="232"/>
      <c r="B326" s="249"/>
      <c r="C326" s="250"/>
      <c r="F326" s="235"/>
    </row>
    <row r="327" spans="1:6" s="222" customFormat="1" ht="12.75">
      <c r="A327" s="232"/>
      <c r="B327" s="249"/>
      <c r="C327" s="250"/>
      <c r="F327" s="235"/>
    </row>
    <row r="328" spans="1:6" s="222" customFormat="1" ht="12.75">
      <c r="A328" s="232"/>
      <c r="B328" s="249"/>
      <c r="C328" s="250"/>
      <c r="F328" s="235"/>
    </row>
    <row r="329" spans="1:6" s="222" customFormat="1" ht="12.75">
      <c r="A329" s="232"/>
      <c r="B329" s="249"/>
      <c r="C329" s="250"/>
      <c r="F329" s="235"/>
    </row>
    <row r="330" spans="1:6" s="222" customFormat="1" ht="12.75">
      <c r="A330" s="232"/>
      <c r="B330" s="249"/>
      <c r="C330" s="250"/>
      <c r="F330" s="235"/>
    </row>
    <row r="331" spans="1:6" s="222" customFormat="1" ht="12.75">
      <c r="A331" s="232"/>
      <c r="B331" s="249"/>
      <c r="C331" s="250"/>
      <c r="F331" s="235"/>
    </row>
    <row r="332" spans="1:6" s="222" customFormat="1" ht="12.75">
      <c r="A332" s="232"/>
      <c r="B332" s="249"/>
      <c r="C332" s="250"/>
      <c r="F332" s="235"/>
    </row>
    <row r="333" spans="1:6" s="222" customFormat="1" ht="12.75">
      <c r="A333" s="232"/>
      <c r="B333" s="249"/>
      <c r="C333" s="250"/>
      <c r="F333" s="235"/>
    </row>
    <row r="334" spans="1:6" s="222" customFormat="1" ht="12.75">
      <c r="A334" s="232"/>
      <c r="B334" s="252"/>
      <c r="C334" s="253"/>
      <c r="F334" s="235"/>
    </row>
    <row r="335" spans="1:6" s="222" customFormat="1" ht="12.75">
      <c r="A335" s="232"/>
      <c r="B335" s="249"/>
      <c r="C335" s="250"/>
      <c r="F335" s="235"/>
    </row>
    <row r="336" spans="1:6" s="222" customFormat="1" ht="12.75">
      <c r="A336" s="232"/>
      <c r="B336" s="249"/>
      <c r="C336" s="250"/>
      <c r="F336" s="235"/>
    </row>
    <row r="337" spans="1:6" s="222" customFormat="1" ht="12.75">
      <c r="A337" s="232"/>
      <c r="B337" s="249"/>
      <c r="C337" s="250"/>
      <c r="F337" s="235"/>
    </row>
    <row r="338" spans="1:6" s="222" customFormat="1" ht="12.75">
      <c r="A338" s="232"/>
      <c r="B338" s="249"/>
      <c r="C338" s="250"/>
      <c r="F338" s="235"/>
    </row>
    <row r="339" spans="1:6" s="222" customFormat="1" ht="12.75">
      <c r="A339" s="232"/>
      <c r="B339" s="249"/>
      <c r="C339" s="250"/>
      <c r="F339" s="235"/>
    </row>
    <row r="340" spans="1:6" s="222" customFormat="1" ht="12.75">
      <c r="A340" s="232"/>
      <c r="B340" s="249"/>
      <c r="C340" s="250"/>
      <c r="F340" s="235"/>
    </row>
    <row r="341" spans="1:6" s="222" customFormat="1" ht="12.75">
      <c r="A341" s="232"/>
      <c r="B341" s="249"/>
      <c r="C341" s="250"/>
      <c r="F341" s="235"/>
    </row>
    <row r="342" spans="1:6" s="222" customFormat="1" ht="12.75">
      <c r="A342" s="232"/>
      <c r="B342" s="249"/>
      <c r="C342" s="250"/>
      <c r="F342" s="235"/>
    </row>
    <row r="343" spans="1:6" s="222" customFormat="1" ht="12.75">
      <c r="A343" s="232"/>
      <c r="B343" s="249"/>
      <c r="C343" s="250"/>
      <c r="F343" s="235"/>
    </row>
    <row r="344" spans="1:6" s="222" customFormat="1" ht="12.75">
      <c r="A344" s="232"/>
      <c r="B344" s="249"/>
      <c r="C344" s="250"/>
      <c r="F344" s="235"/>
    </row>
    <row r="345" spans="1:6" s="222" customFormat="1" ht="12.75">
      <c r="A345" s="232"/>
      <c r="B345" s="249"/>
      <c r="C345" s="250"/>
      <c r="F345" s="235"/>
    </row>
    <row r="346" spans="1:6" s="222" customFormat="1" ht="12.75">
      <c r="A346" s="232"/>
      <c r="B346" s="249"/>
      <c r="C346" s="250"/>
      <c r="F346" s="235"/>
    </row>
    <row r="347" spans="1:6" s="222" customFormat="1" ht="12.75">
      <c r="A347" s="232"/>
      <c r="B347" s="249"/>
      <c r="C347" s="250"/>
      <c r="F347" s="235"/>
    </row>
    <row r="348" spans="1:6" s="222" customFormat="1" ht="12.75">
      <c r="A348" s="232"/>
      <c r="B348" s="249"/>
      <c r="C348" s="250"/>
      <c r="F348" s="235"/>
    </row>
    <row r="349" spans="1:6" s="222" customFormat="1" ht="12.75">
      <c r="A349" s="232"/>
      <c r="B349" s="249"/>
      <c r="C349" s="250"/>
      <c r="F349" s="235"/>
    </row>
    <row r="350" spans="1:6" s="222" customFormat="1" ht="12.75">
      <c r="A350" s="232"/>
      <c r="B350" s="254"/>
      <c r="C350" s="237"/>
      <c r="F350" s="235"/>
    </row>
    <row r="351" spans="1:6" s="222" customFormat="1" ht="12.75">
      <c r="A351" s="232"/>
      <c r="B351" s="246"/>
      <c r="C351" s="247"/>
      <c r="F351" s="235"/>
    </row>
    <row r="352" spans="1:6" s="222" customFormat="1" ht="12.75">
      <c r="A352" s="232"/>
      <c r="B352" s="246"/>
      <c r="C352" s="255"/>
      <c r="F352" s="235"/>
    </row>
    <row r="353" spans="1:6" s="222" customFormat="1" ht="12.75">
      <c r="A353" s="232"/>
      <c r="B353" s="246"/>
      <c r="C353" s="255"/>
      <c r="F353" s="235"/>
    </row>
    <row r="354" spans="1:6" s="222" customFormat="1" ht="12.75">
      <c r="A354" s="232"/>
      <c r="B354" s="246"/>
      <c r="C354" s="255"/>
      <c r="F354" s="235"/>
    </row>
    <row r="355" spans="1:6" s="222" customFormat="1" ht="12.75">
      <c r="A355" s="232"/>
      <c r="B355" s="246"/>
      <c r="C355" s="255"/>
      <c r="F355" s="235"/>
    </row>
    <row r="356" spans="1:6" s="222" customFormat="1" ht="12.75">
      <c r="A356" s="232"/>
      <c r="B356" s="244"/>
      <c r="C356" s="255"/>
      <c r="F356" s="235"/>
    </row>
    <row r="357" spans="1:6" s="222" customFormat="1" ht="12.75">
      <c r="A357" s="232"/>
      <c r="B357" s="256"/>
      <c r="C357" s="257"/>
      <c r="F357" s="235"/>
    </row>
    <row r="358" spans="1:6" s="222" customFormat="1" ht="12.75">
      <c r="A358" s="232"/>
      <c r="B358" s="246"/>
      <c r="C358" s="255"/>
      <c r="F358" s="235"/>
    </row>
    <row r="359" spans="1:6" s="222" customFormat="1" ht="12.75">
      <c r="A359" s="232"/>
      <c r="B359" s="246"/>
      <c r="C359" s="255"/>
      <c r="F359" s="235"/>
    </row>
    <row r="360" spans="1:6" s="222" customFormat="1" ht="12.75">
      <c r="A360" s="232"/>
      <c r="B360" s="246"/>
      <c r="C360" s="255"/>
      <c r="F360" s="235"/>
    </row>
    <row r="361" spans="1:6" s="222" customFormat="1" ht="12.75">
      <c r="A361" s="232"/>
      <c r="B361" s="256"/>
      <c r="C361" s="257"/>
      <c r="F361" s="235"/>
    </row>
    <row r="362" spans="1:6" s="222" customFormat="1" ht="12.75">
      <c r="A362" s="232"/>
      <c r="B362" s="246"/>
      <c r="C362" s="255"/>
      <c r="F362" s="235"/>
    </row>
    <row r="363" spans="1:6" s="222" customFormat="1" ht="12.75">
      <c r="A363" s="232"/>
      <c r="B363" s="246"/>
      <c r="C363" s="255"/>
      <c r="F363" s="235"/>
    </row>
    <row r="364" spans="1:6" s="222" customFormat="1" ht="12.75">
      <c r="A364" s="232"/>
      <c r="B364" s="246"/>
      <c r="C364" s="255"/>
      <c r="F364" s="235"/>
    </row>
    <row r="365" spans="1:6" s="222" customFormat="1" ht="12.75">
      <c r="A365" s="232"/>
      <c r="B365" s="246"/>
      <c r="C365" s="255"/>
      <c r="F365" s="235"/>
    </row>
    <row r="366" spans="1:6" s="222" customFormat="1" ht="12.75">
      <c r="A366" s="232"/>
      <c r="B366" s="246"/>
      <c r="C366" s="255"/>
      <c r="F366" s="235"/>
    </row>
    <row r="367" spans="1:6" s="222" customFormat="1" ht="12.75">
      <c r="A367" s="232"/>
      <c r="B367" s="246"/>
      <c r="C367" s="255"/>
      <c r="F367" s="235"/>
    </row>
    <row r="368" spans="1:6" s="222" customFormat="1" ht="12.75">
      <c r="A368" s="232"/>
      <c r="B368" s="246"/>
      <c r="C368" s="255"/>
      <c r="F368" s="235"/>
    </row>
    <row r="369" spans="1:6" s="222" customFormat="1" ht="12.75">
      <c r="A369" s="232"/>
      <c r="B369" s="246"/>
      <c r="C369" s="255"/>
      <c r="F369" s="235"/>
    </row>
    <row r="370" spans="1:6" s="222" customFormat="1" ht="12.75">
      <c r="A370" s="232"/>
      <c r="B370" s="246"/>
      <c r="C370" s="255"/>
      <c r="F370" s="235"/>
    </row>
    <row r="371" spans="1:6" s="222" customFormat="1" ht="12.75">
      <c r="A371" s="232"/>
      <c r="B371" s="246"/>
      <c r="C371" s="255"/>
      <c r="F371" s="235"/>
    </row>
    <row r="372" spans="1:6" s="222" customFormat="1" ht="12.75">
      <c r="A372" s="232"/>
      <c r="B372" s="246"/>
      <c r="C372" s="255"/>
      <c r="F372" s="235"/>
    </row>
    <row r="373" spans="1:6" s="222" customFormat="1" ht="12.75">
      <c r="A373" s="232"/>
      <c r="B373" s="246"/>
      <c r="C373" s="255"/>
      <c r="F373" s="235"/>
    </row>
    <row r="374" spans="1:6" s="222" customFormat="1" ht="12.75">
      <c r="A374" s="232"/>
      <c r="B374" s="246"/>
      <c r="C374" s="255"/>
      <c r="F374" s="235"/>
    </row>
    <row r="375" spans="1:6" s="222" customFormat="1" ht="12.75">
      <c r="A375" s="232"/>
      <c r="B375" s="246"/>
      <c r="C375" s="255"/>
      <c r="F375" s="235"/>
    </row>
    <row r="376" spans="1:6" s="222" customFormat="1" ht="12.75">
      <c r="A376" s="232"/>
      <c r="B376" s="256"/>
      <c r="C376" s="257"/>
      <c r="F376" s="235"/>
    </row>
    <row r="377" spans="1:6" s="222" customFormat="1" ht="12.75">
      <c r="A377" s="232"/>
      <c r="B377" s="246"/>
      <c r="C377" s="255"/>
      <c r="F377" s="235"/>
    </row>
    <row r="378" spans="1:6" s="222" customFormat="1" ht="12.75">
      <c r="A378" s="232"/>
      <c r="B378" s="256"/>
      <c r="C378" s="253"/>
      <c r="F378" s="235"/>
    </row>
    <row r="379" spans="1:6" s="222" customFormat="1" ht="12.75">
      <c r="A379" s="232"/>
      <c r="B379" s="246"/>
      <c r="C379" s="255"/>
      <c r="F379" s="235"/>
    </row>
    <row r="380" spans="1:6" s="222" customFormat="1" ht="12.75">
      <c r="A380" s="232"/>
      <c r="B380" s="246"/>
      <c r="C380" s="255"/>
      <c r="F380" s="235"/>
    </row>
    <row r="381" spans="1:6" s="222" customFormat="1" ht="12.75">
      <c r="A381" s="232"/>
      <c r="B381" s="246"/>
      <c r="C381" s="255"/>
      <c r="F381" s="235"/>
    </row>
    <row r="382" spans="1:6" s="222" customFormat="1" ht="12.75">
      <c r="A382" s="232"/>
      <c r="B382" s="256"/>
      <c r="C382" s="253"/>
      <c r="F382" s="235"/>
    </row>
    <row r="383" spans="1:6" s="222" customFormat="1" ht="12.75">
      <c r="A383" s="232"/>
      <c r="B383" s="246"/>
      <c r="C383" s="255"/>
      <c r="F383" s="235"/>
    </row>
    <row r="384" spans="1:6" s="222" customFormat="1" ht="12.75">
      <c r="A384" s="232"/>
      <c r="B384" s="256"/>
      <c r="C384" s="257"/>
      <c r="F384" s="235"/>
    </row>
    <row r="385" spans="1:6" s="222" customFormat="1" ht="12.75">
      <c r="A385" s="232"/>
      <c r="B385" s="246"/>
      <c r="C385" s="255"/>
      <c r="F385" s="235"/>
    </row>
    <row r="386" spans="1:6" s="222" customFormat="1" ht="12.75">
      <c r="A386" s="232"/>
      <c r="B386" s="246"/>
      <c r="C386" s="255"/>
      <c r="F386" s="235"/>
    </row>
    <row r="387" spans="1:6" s="222" customFormat="1" ht="12.75">
      <c r="A387" s="232"/>
      <c r="B387" s="246"/>
      <c r="C387" s="255"/>
      <c r="F387" s="235"/>
    </row>
    <row r="388" spans="1:6" s="222" customFormat="1" ht="12.75">
      <c r="A388" s="232"/>
      <c r="B388" s="256"/>
      <c r="C388" s="257"/>
      <c r="F388" s="235"/>
    </row>
    <row r="389" spans="1:6" s="222" customFormat="1" ht="12.75">
      <c r="A389" s="232"/>
      <c r="B389" s="246"/>
      <c r="C389" s="255"/>
      <c r="F389" s="235"/>
    </row>
    <row r="390" spans="1:3" s="222" customFormat="1" ht="12.75">
      <c r="A390" s="232"/>
      <c r="B390" s="246"/>
      <c r="C390" s="255"/>
    </row>
    <row r="391" spans="1:3" s="222" customFormat="1" ht="15">
      <c r="A391" s="232"/>
      <c r="B391" s="258"/>
      <c r="C391" s="255"/>
    </row>
    <row r="392" spans="1:3" s="222" customFormat="1" ht="12.75">
      <c r="A392" s="232"/>
      <c r="B392" s="244"/>
      <c r="C392" s="255"/>
    </row>
    <row r="393" spans="1:5" s="222" customFormat="1" ht="12.75">
      <c r="A393" s="232"/>
      <c r="B393" s="256"/>
      <c r="C393" s="257"/>
      <c r="E393" s="235"/>
    </row>
    <row r="394" spans="1:5" s="222" customFormat="1" ht="12.75">
      <c r="A394" s="232"/>
      <c r="B394" s="244"/>
      <c r="C394" s="257"/>
      <c r="E394" s="235"/>
    </row>
    <row r="395" spans="1:5" s="222" customFormat="1" ht="12.75">
      <c r="A395" s="232"/>
      <c r="B395" s="246"/>
      <c r="C395" s="255"/>
      <c r="E395" s="235"/>
    </row>
    <row r="396" spans="1:5" s="222" customFormat="1" ht="12.75">
      <c r="A396" s="232"/>
      <c r="B396" s="246"/>
      <c r="C396" s="255"/>
      <c r="E396" s="235"/>
    </row>
    <row r="397" spans="1:5" s="222" customFormat="1" ht="12.75">
      <c r="A397" s="232"/>
      <c r="B397" s="246"/>
      <c r="C397" s="255"/>
      <c r="E397" s="235"/>
    </row>
    <row r="398" spans="1:5" s="222" customFormat="1" ht="12.75">
      <c r="A398" s="232"/>
      <c r="B398" s="246"/>
      <c r="C398" s="255"/>
      <c r="E398" s="235"/>
    </row>
    <row r="399" spans="1:5" s="222" customFormat="1" ht="12.75">
      <c r="A399" s="232"/>
      <c r="B399" s="246"/>
      <c r="C399" s="255"/>
      <c r="E399" s="235"/>
    </row>
    <row r="400" spans="1:5" s="222" customFormat="1" ht="12.75">
      <c r="A400" s="232"/>
      <c r="B400" s="246"/>
      <c r="C400" s="255"/>
      <c r="E400" s="235"/>
    </row>
    <row r="401" spans="1:5" s="222" customFormat="1" ht="12.75">
      <c r="A401" s="232"/>
      <c r="B401" s="246"/>
      <c r="C401" s="255"/>
      <c r="E401" s="235"/>
    </row>
    <row r="402" spans="1:5" s="222" customFormat="1" ht="12.75">
      <c r="A402" s="232"/>
      <c r="B402" s="246"/>
      <c r="C402" s="255"/>
      <c r="E402" s="235"/>
    </row>
    <row r="403" spans="1:5" s="222" customFormat="1" ht="12.75">
      <c r="A403" s="232"/>
      <c r="B403" s="246"/>
      <c r="C403" s="255"/>
      <c r="E403" s="235"/>
    </row>
    <row r="404" spans="1:5" s="222" customFormat="1" ht="12.75">
      <c r="A404" s="232"/>
      <c r="B404" s="246"/>
      <c r="C404" s="255"/>
      <c r="E404" s="235"/>
    </row>
    <row r="405" spans="1:5" s="222" customFormat="1" ht="12.75">
      <c r="A405" s="232"/>
      <c r="B405" s="246"/>
      <c r="C405" s="255"/>
      <c r="E405" s="235"/>
    </row>
    <row r="406" spans="1:5" s="222" customFormat="1" ht="12.75">
      <c r="A406" s="232"/>
      <c r="B406" s="246"/>
      <c r="C406" s="255"/>
      <c r="E406" s="235"/>
    </row>
    <row r="407" spans="1:5" s="222" customFormat="1" ht="12.75">
      <c r="A407" s="232"/>
      <c r="B407" s="246"/>
      <c r="C407" s="255"/>
      <c r="E407" s="235"/>
    </row>
    <row r="408" spans="1:5" s="222" customFormat="1" ht="12.75">
      <c r="A408" s="232"/>
      <c r="B408" s="246"/>
      <c r="C408" s="255"/>
      <c r="E408" s="235"/>
    </row>
    <row r="409" spans="1:5" s="222" customFormat="1" ht="12.75">
      <c r="A409" s="232"/>
      <c r="B409" s="246"/>
      <c r="C409" s="255"/>
      <c r="E409" s="235"/>
    </row>
    <row r="410" spans="1:5" s="222" customFormat="1" ht="12.75">
      <c r="A410" s="232"/>
      <c r="B410" s="246"/>
      <c r="C410" s="255"/>
      <c r="E410" s="235"/>
    </row>
    <row r="411" spans="1:5" s="222" customFormat="1" ht="12.75">
      <c r="A411" s="232"/>
      <c r="B411" s="244"/>
      <c r="C411" s="255"/>
      <c r="E411" s="235"/>
    </row>
    <row r="412" spans="1:5" s="222" customFormat="1" ht="12.75">
      <c r="A412" s="232"/>
      <c r="B412" s="246"/>
      <c r="C412" s="255"/>
      <c r="E412" s="235"/>
    </row>
    <row r="413" spans="1:5" s="222" customFormat="1" ht="12.75">
      <c r="A413" s="232"/>
      <c r="B413" s="246"/>
      <c r="C413" s="255"/>
      <c r="E413" s="235"/>
    </row>
    <row r="414" spans="1:5" s="222" customFormat="1" ht="12.75">
      <c r="A414" s="232"/>
      <c r="B414" s="246"/>
      <c r="C414" s="255"/>
      <c r="E414" s="235"/>
    </row>
    <row r="415" spans="1:5" s="222" customFormat="1" ht="12.75">
      <c r="A415" s="232"/>
      <c r="B415" s="246"/>
      <c r="C415" s="255"/>
      <c r="E415" s="235"/>
    </row>
    <row r="416" spans="1:5" s="222" customFormat="1" ht="12.75">
      <c r="A416" s="232"/>
      <c r="B416" s="246"/>
      <c r="C416" s="255"/>
      <c r="E416" s="235"/>
    </row>
    <row r="417" spans="1:5" s="222" customFormat="1" ht="12.75">
      <c r="A417" s="232"/>
      <c r="B417" s="246"/>
      <c r="C417" s="255"/>
      <c r="E417" s="235"/>
    </row>
    <row r="418" spans="1:5" s="222" customFormat="1" ht="12.75">
      <c r="A418" s="232"/>
      <c r="B418" s="246"/>
      <c r="C418" s="255"/>
      <c r="E418" s="235"/>
    </row>
    <row r="419" spans="1:5" s="222" customFormat="1" ht="12.75">
      <c r="A419" s="232"/>
      <c r="B419" s="246"/>
      <c r="C419" s="255"/>
      <c r="E419" s="235"/>
    </row>
    <row r="420" spans="1:5" s="222" customFormat="1" ht="12.75">
      <c r="A420" s="232"/>
      <c r="B420" s="246"/>
      <c r="C420" s="255"/>
      <c r="E420" s="235"/>
    </row>
    <row r="421" spans="1:5" s="222" customFormat="1" ht="12.75">
      <c r="A421" s="232"/>
      <c r="B421" s="246"/>
      <c r="C421" s="255"/>
      <c r="E421" s="235"/>
    </row>
    <row r="422" spans="1:5" s="222" customFormat="1" ht="12.75">
      <c r="A422" s="232"/>
      <c r="B422" s="246"/>
      <c r="C422" s="255"/>
      <c r="E422" s="235"/>
    </row>
    <row r="423" spans="1:5" s="222" customFormat="1" ht="12.75">
      <c r="A423" s="232"/>
      <c r="B423" s="246"/>
      <c r="C423" s="255"/>
      <c r="E423" s="235"/>
    </row>
    <row r="424" spans="1:5" s="222" customFormat="1" ht="12.75">
      <c r="A424" s="232"/>
      <c r="B424" s="246"/>
      <c r="C424" s="255"/>
      <c r="E424" s="235"/>
    </row>
    <row r="425" spans="1:5" s="222" customFormat="1" ht="12.75">
      <c r="A425" s="232"/>
      <c r="B425" s="246"/>
      <c r="C425" s="255"/>
      <c r="E425" s="235"/>
    </row>
    <row r="426" spans="1:5" s="222" customFormat="1" ht="12.75">
      <c r="A426" s="232"/>
      <c r="B426" s="246"/>
      <c r="C426" s="255"/>
      <c r="E426" s="235"/>
    </row>
    <row r="427" spans="1:5" s="222" customFormat="1" ht="12.75">
      <c r="A427" s="232"/>
      <c r="B427" s="246"/>
      <c r="C427" s="255"/>
      <c r="E427" s="235"/>
    </row>
    <row r="428" spans="1:5" s="222" customFormat="1" ht="12.75">
      <c r="A428" s="232"/>
      <c r="B428" s="246"/>
      <c r="C428" s="255"/>
      <c r="E428" s="235"/>
    </row>
    <row r="429" spans="1:5" s="222" customFormat="1" ht="12.75">
      <c r="A429" s="232"/>
      <c r="B429" s="246"/>
      <c r="C429" s="255"/>
      <c r="E429" s="235"/>
    </row>
    <row r="430" spans="1:5" s="222" customFormat="1" ht="12.75">
      <c r="A430" s="232"/>
      <c r="B430" s="246"/>
      <c r="C430" s="255"/>
      <c r="E430" s="235"/>
    </row>
    <row r="431" spans="1:5" s="222" customFormat="1" ht="12.75">
      <c r="A431" s="232"/>
      <c r="B431" s="246"/>
      <c r="C431" s="255"/>
      <c r="E431" s="235"/>
    </row>
    <row r="432" spans="1:5" s="222" customFormat="1" ht="12.75">
      <c r="A432" s="232"/>
      <c r="B432" s="246"/>
      <c r="C432" s="255"/>
      <c r="E432" s="235"/>
    </row>
    <row r="433" spans="1:5" s="222" customFormat="1" ht="12.75">
      <c r="A433" s="232"/>
      <c r="B433" s="246"/>
      <c r="C433" s="255"/>
      <c r="E433" s="235"/>
    </row>
    <row r="434" spans="1:5" s="222" customFormat="1" ht="12.75">
      <c r="A434" s="232"/>
      <c r="B434" s="246"/>
      <c r="C434" s="255"/>
      <c r="E434" s="235"/>
    </row>
    <row r="435" spans="1:5" s="222" customFormat="1" ht="12.75">
      <c r="A435" s="232"/>
      <c r="B435" s="246"/>
      <c r="C435" s="255"/>
      <c r="E435" s="235"/>
    </row>
    <row r="436" spans="1:5" s="222" customFormat="1" ht="12.75">
      <c r="A436" s="232"/>
      <c r="B436" s="246"/>
      <c r="C436" s="255"/>
      <c r="E436" s="235"/>
    </row>
    <row r="437" spans="1:5" s="222" customFormat="1" ht="12.75">
      <c r="A437" s="232"/>
      <c r="B437" s="246"/>
      <c r="C437" s="255"/>
      <c r="E437" s="235"/>
    </row>
    <row r="438" spans="1:5" s="222" customFormat="1" ht="12.75">
      <c r="A438" s="232"/>
      <c r="B438" s="259"/>
      <c r="C438" s="255"/>
      <c r="E438" s="235"/>
    </row>
    <row r="439" spans="1:5" s="222" customFormat="1" ht="12.75">
      <c r="A439" s="232"/>
      <c r="B439" s="246"/>
      <c r="C439" s="255"/>
      <c r="E439" s="235"/>
    </row>
    <row r="440" spans="1:5" s="222" customFormat="1" ht="12.75">
      <c r="A440" s="232"/>
      <c r="B440" s="246"/>
      <c r="C440" s="255"/>
      <c r="E440" s="235"/>
    </row>
    <row r="441" spans="1:5" s="222" customFormat="1" ht="12.75">
      <c r="A441" s="232"/>
      <c r="B441" s="246"/>
      <c r="C441" s="255"/>
      <c r="E441" s="235"/>
    </row>
    <row r="442" spans="1:5" s="222" customFormat="1" ht="12.75">
      <c r="A442" s="232"/>
      <c r="B442" s="246"/>
      <c r="C442" s="255"/>
      <c r="E442" s="235"/>
    </row>
    <row r="443" spans="1:5" s="222" customFormat="1" ht="12.75">
      <c r="A443" s="232"/>
      <c r="B443" s="246"/>
      <c r="C443" s="255"/>
      <c r="E443" s="235"/>
    </row>
    <row r="444" spans="1:5" s="222" customFormat="1" ht="12.75">
      <c r="A444" s="232"/>
      <c r="B444" s="246"/>
      <c r="C444" s="255"/>
      <c r="E444" s="235"/>
    </row>
    <row r="445" spans="1:5" s="222" customFormat="1" ht="12.75">
      <c r="A445" s="232"/>
      <c r="B445" s="246"/>
      <c r="C445" s="255"/>
      <c r="E445" s="235"/>
    </row>
    <row r="446" spans="1:5" s="222" customFormat="1" ht="12.75">
      <c r="A446" s="232"/>
      <c r="B446" s="246"/>
      <c r="C446" s="255"/>
      <c r="E446" s="235"/>
    </row>
    <row r="447" spans="1:5" s="222" customFormat="1" ht="12.75">
      <c r="A447" s="232"/>
      <c r="B447" s="246"/>
      <c r="C447" s="255"/>
      <c r="E447" s="235"/>
    </row>
    <row r="448" spans="1:5" s="222" customFormat="1" ht="12.75">
      <c r="A448" s="232"/>
      <c r="B448" s="246"/>
      <c r="C448" s="255"/>
      <c r="E448" s="235"/>
    </row>
    <row r="449" spans="1:5" s="222" customFormat="1" ht="12.75">
      <c r="A449" s="232"/>
      <c r="B449" s="246"/>
      <c r="C449" s="255"/>
      <c r="E449" s="235"/>
    </row>
    <row r="450" spans="1:5" s="222" customFormat="1" ht="12.75">
      <c r="A450" s="232"/>
      <c r="B450" s="246"/>
      <c r="C450" s="255"/>
      <c r="E450" s="235"/>
    </row>
    <row r="451" spans="1:5" s="222" customFormat="1" ht="12.75">
      <c r="A451" s="232"/>
      <c r="B451" s="246"/>
      <c r="C451" s="255"/>
      <c r="E451" s="235"/>
    </row>
    <row r="452" spans="1:5" s="222" customFormat="1" ht="12.75">
      <c r="A452" s="232"/>
      <c r="B452" s="246"/>
      <c r="C452" s="255"/>
      <c r="E452" s="235"/>
    </row>
    <row r="453" spans="1:5" s="222" customFormat="1" ht="12.75">
      <c r="A453" s="232"/>
      <c r="B453" s="246"/>
      <c r="C453" s="255"/>
      <c r="E453" s="235"/>
    </row>
    <row r="454" spans="1:5" s="222" customFormat="1" ht="12.75">
      <c r="A454" s="232"/>
      <c r="B454" s="246"/>
      <c r="C454" s="255"/>
      <c r="E454" s="235"/>
    </row>
    <row r="455" spans="1:5" s="222" customFormat="1" ht="12.75">
      <c r="A455" s="232"/>
      <c r="B455" s="246"/>
      <c r="C455" s="255"/>
      <c r="E455" s="235"/>
    </row>
    <row r="456" spans="1:5" s="222" customFormat="1" ht="12.75">
      <c r="A456" s="232"/>
      <c r="B456" s="246"/>
      <c r="C456" s="255"/>
      <c r="E456" s="235"/>
    </row>
    <row r="457" spans="1:5" s="222" customFormat="1" ht="12.75">
      <c r="A457" s="232"/>
      <c r="B457" s="246"/>
      <c r="C457" s="255"/>
      <c r="E457" s="235"/>
    </row>
    <row r="458" spans="1:5" s="222" customFormat="1" ht="12.75">
      <c r="A458" s="232"/>
      <c r="B458" s="246"/>
      <c r="C458" s="255"/>
      <c r="E458" s="235"/>
    </row>
    <row r="459" spans="1:5" s="222" customFormat="1" ht="12.75">
      <c r="A459" s="232"/>
      <c r="B459" s="246"/>
      <c r="C459" s="255"/>
      <c r="E459" s="235"/>
    </row>
    <row r="460" spans="1:5" s="222" customFormat="1" ht="12.75">
      <c r="A460" s="232"/>
      <c r="B460" s="246"/>
      <c r="C460" s="255"/>
      <c r="E460" s="235"/>
    </row>
    <row r="461" spans="1:5" s="222" customFormat="1" ht="12.75">
      <c r="A461" s="232"/>
      <c r="B461" s="246"/>
      <c r="C461" s="255"/>
      <c r="E461" s="235"/>
    </row>
    <row r="462" spans="1:5" s="222" customFormat="1" ht="12.75">
      <c r="A462" s="232"/>
      <c r="B462" s="246"/>
      <c r="C462" s="255"/>
      <c r="E462" s="235"/>
    </row>
    <row r="463" spans="1:5" s="222" customFormat="1" ht="12.75">
      <c r="A463" s="232"/>
      <c r="B463" s="246"/>
      <c r="C463" s="255"/>
      <c r="E463" s="235"/>
    </row>
    <row r="464" spans="1:5" s="222" customFormat="1" ht="12.75">
      <c r="A464" s="232"/>
      <c r="B464" s="246"/>
      <c r="C464" s="255"/>
      <c r="E464" s="235"/>
    </row>
    <row r="465" spans="1:5" s="222" customFormat="1" ht="12.75">
      <c r="A465" s="232"/>
      <c r="B465" s="260"/>
      <c r="C465" s="253"/>
      <c r="E465" s="235"/>
    </row>
    <row r="466" spans="1:5" s="222" customFormat="1" ht="12.75">
      <c r="A466" s="232"/>
      <c r="B466" s="244"/>
      <c r="C466" s="255"/>
      <c r="E466" s="235"/>
    </row>
    <row r="467" spans="1:5" s="222" customFormat="1" ht="12.75">
      <c r="A467" s="232"/>
      <c r="B467" s="246"/>
      <c r="C467" s="255"/>
      <c r="E467" s="235"/>
    </row>
    <row r="468" spans="1:5" s="222" customFormat="1" ht="12.75">
      <c r="A468" s="232"/>
      <c r="B468" s="246"/>
      <c r="C468" s="255"/>
      <c r="E468" s="235"/>
    </row>
    <row r="469" spans="1:5" s="222" customFormat="1" ht="12.75">
      <c r="A469" s="232"/>
      <c r="B469" s="246"/>
      <c r="C469" s="255"/>
      <c r="E469" s="235"/>
    </row>
    <row r="470" spans="1:5" s="222" customFormat="1" ht="12.75">
      <c r="A470" s="232"/>
      <c r="B470" s="246"/>
      <c r="C470" s="255"/>
      <c r="E470" s="235"/>
    </row>
    <row r="471" spans="1:5" s="222" customFormat="1" ht="12.75">
      <c r="A471" s="232"/>
      <c r="B471" s="246"/>
      <c r="C471" s="255"/>
      <c r="E471" s="235"/>
    </row>
    <row r="472" spans="1:5" s="222" customFormat="1" ht="12.75">
      <c r="A472" s="232"/>
      <c r="B472" s="246"/>
      <c r="C472" s="255"/>
      <c r="E472" s="235"/>
    </row>
    <row r="473" spans="1:5" s="222" customFormat="1" ht="12.75">
      <c r="A473" s="232"/>
      <c r="B473" s="246"/>
      <c r="C473" s="255"/>
      <c r="E473" s="235"/>
    </row>
    <row r="474" spans="1:5" s="222" customFormat="1" ht="12.75">
      <c r="A474" s="232"/>
      <c r="B474" s="246"/>
      <c r="C474" s="255"/>
      <c r="E474" s="235"/>
    </row>
    <row r="475" spans="1:5" s="222" customFormat="1" ht="12.75">
      <c r="A475" s="232"/>
      <c r="B475" s="246"/>
      <c r="C475" s="255"/>
      <c r="E475" s="235"/>
    </row>
    <row r="476" spans="1:5" s="222" customFormat="1" ht="12.75">
      <c r="A476" s="232"/>
      <c r="B476" s="246"/>
      <c r="C476" s="255"/>
      <c r="E476" s="235"/>
    </row>
    <row r="477" spans="1:5" s="222" customFormat="1" ht="12.75">
      <c r="A477" s="232"/>
      <c r="B477" s="246"/>
      <c r="C477" s="255"/>
      <c r="E477" s="235"/>
    </row>
    <row r="478" spans="1:5" s="222" customFormat="1" ht="12.75">
      <c r="A478" s="232"/>
      <c r="B478" s="246"/>
      <c r="C478" s="255"/>
      <c r="E478" s="235"/>
    </row>
    <row r="479" spans="1:5" s="222" customFormat="1" ht="12.75">
      <c r="A479" s="232"/>
      <c r="B479" s="246"/>
      <c r="C479" s="255"/>
      <c r="E479" s="235"/>
    </row>
    <row r="480" spans="1:5" s="222" customFormat="1" ht="12.75">
      <c r="A480" s="232"/>
      <c r="B480" s="246"/>
      <c r="C480" s="255"/>
      <c r="E480" s="235"/>
    </row>
    <row r="481" spans="1:5" s="222" customFormat="1" ht="12.75">
      <c r="A481" s="232"/>
      <c r="B481" s="246"/>
      <c r="C481" s="255"/>
      <c r="E481" s="235"/>
    </row>
    <row r="482" spans="1:5" s="222" customFormat="1" ht="12.75">
      <c r="A482" s="232"/>
      <c r="B482" s="244"/>
      <c r="C482" s="255"/>
      <c r="E482" s="235"/>
    </row>
    <row r="483" spans="1:5" s="222" customFormat="1" ht="12.75">
      <c r="A483" s="232"/>
      <c r="B483" s="246"/>
      <c r="C483" s="255"/>
      <c r="E483" s="235"/>
    </row>
    <row r="484" spans="1:5" s="222" customFormat="1" ht="12.75">
      <c r="A484" s="232"/>
      <c r="B484" s="246"/>
      <c r="C484" s="255"/>
      <c r="E484" s="235"/>
    </row>
    <row r="485" spans="1:5" s="222" customFormat="1" ht="12.75">
      <c r="A485" s="232"/>
      <c r="B485" s="246"/>
      <c r="C485" s="255"/>
      <c r="E485" s="235"/>
    </row>
    <row r="486" spans="1:5" s="222" customFormat="1" ht="12.75">
      <c r="A486" s="232"/>
      <c r="B486" s="246"/>
      <c r="C486" s="255"/>
      <c r="E486" s="235"/>
    </row>
    <row r="487" spans="1:5" s="222" customFormat="1" ht="12.75">
      <c r="A487" s="232"/>
      <c r="B487" s="244"/>
      <c r="C487" s="255"/>
      <c r="E487" s="235"/>
    </row>
    <row r="488" spans="1:5" s="222" customFormat="1" ht="12.75">
      <c r="A488" s="232"/>
      <c r="B488" s="246"/>
      <c r="C488" s="255"/>
      <c r="E488" s="235"/>
    </row>
    <row r="489" spans="1:5" s="222" customFormat="1" ht="12.75">
      <c r="A489" s="232"/>
      <c r="B489" s="246"/>
      <c r="C489" s="255"/>
      <c r="E489" s="235"/>
    </row>
    <row r="490" spans="1:5" s="222" customFormat="1" ht="12.75">
      <c r="A490" s="232"/>
      <c r="B490" s="246"/>
      <c r="C490" s="255"/>
      <c r="E490" s="235"/>
    </row>
    <row r="491" spans="1:5" s="222" customFormat="1" ht="12.75">
      <c r="A491" s="232"/>
      <c r="B491" s="246"/>
      <c r="C491" s="255"/>
      <c r="E491" s="235"/>
    </row>
    <row r="492" spans="1:5" s="222" customFormat="1" ht="12.75">
      <c r="A492" s="232"/>
      <c r="B492" s="246"/>
      <c r="C492" s="255"/>
      <c r="E492" s="235"/>
    </row>
    <row r="493" spans="1:5" s="222" customFormat="1" ht="12.75">
      <c r="A493" s="232"/>
      <c r="B493" s="246"/>
      <c r="C493" s="255"/>
      <c r="E493" s="235"/>
    </row>
    <row r="494" spans="1:5" s="222" customFormat="1" ht="12.75">
      <c r="A494" s="232"/>
      <c r="B494" s="246"/>
      <c r="C494" s="255"/>
      <c r="E494" s="235"/>
    </row>
    <row r="495" spans="1:5" s="222" customFormat="1" ht="12.75">
      <c r="A495" s="232"/>
      <c r="B495" s="246"/>
      <c r="C495" s="255"/>
      <c r="E495" s="235"/>
    </row>
    <row r="496" spans="1:5" s="222" customFormat="1" ht="12.75">
      <c r="A496" s="232"/>
      <c r="B496" s="246"/>
      <c r="C496" s="255"/>
      <c r="E496" s="235"/>
    </row>
    <row r="497" spans="1:5" s="222" customFormat="1" ht="12.75">
      <c r="A497" s="232"/>
      <c r="B497" s="246"/>
      <c r="C497" s="255"/>
      <c r="E497" s="235"/>
    </row>
    <row r="498" spans="1:5" s="222" customFormat="1" ht="12.75">
      <c r="A498" s="232"/>
      <c r="B498" s="246"/>
      <c r="C498" s="255"/>
      <c r="E498" s="235"/>
    </row>
    <row r="499" spans="1:5" s="222" customFormat="1" ht="12.75">
      <c r="A499" s="232"/>
      <c r="B499" s="246"/>
      <c r="C499" s="255"/>
      <c r="E499" s="235"/>
    </row>
    <row r="500" spans="1:5" s="222" customFormat="1" ht="12.75">
      <c r="A500" s="232"/>
      <c r="B500" s="246"/>
      <c r="C500" s="250"/>
      <c r="E500" s="235"/>
    </row>
    <row r="501" spans="1:5" s="222" customFormat="1" ht="12.75">
      <c r="A501" s="232"/>
      <c r="B501" s="246"/>
      <c r="C501" s="255"/>
      <c r="E501" s="235"/>
    </row>
    <row r="502" spans="1:5" s="222" customFormat="1" ht="12.75">
      <c r="A502" s="232"/>
      <c r="B502" s="246"/>
      <c r="C502" s="255"/>
      <c r="E502" s="235"/>
    </row>
    <row r="503" spans="1:5" s="222" customFormat="1" ht="12.75">
      <c r="A503" s="232"/>
      <c r="B503" s="246"/>
      <c r="C503" s="255"/>
      <c r="E503" s="235"/>
    </row>
    <row r="504" spans="1:5" s="222" customFormat="1" ht="12.75">
      <c r="A504" s="232"/>
      <c r="B504" s="246"/>
      <c r="C504" s="255"/>
      <c r="E504" s="235"/>
    </row>
    <row r="505" spans="1:5" s="222" customFormat="1" ht="12.75">
      <c r="A505" s="232"/>
      <c r="B505" s="246"/>
      <c r="C505" s="255"/>
      <c r="E505" s="235"/>
    </row>
    <row r="506" spans="1:5" s="222" customFormat="1" ht="12.75">
      <c r="A506" s="232"/>
      <c r="B506" s="244"/>
      <c r="C506" s="255"/>
      <c r="E506" s="235"/>
    </row>
    <row r="507" spans="1:5" s="222" customFormat="1" ht="12.75">
      <c r="A507" s="232"/>
      <c r="B507" s="246"/>
      <c r="C507" s="255"/>
      <c r="E507" s="235"/>
    </row>
    <row r="508" spans="1:5" s="222" customFormat="1" ht="12.75">
      <c r="A508" s="232"/>
      <c r="B508" s="246"/>
      <c r="C508" s="255"/>
      <c r="E508" s="235"/>
    </row>
    <row r="509" spans="1:5" s="222" customFormat="1" ht="12.75">
      <c r="A509" s="232"/>
      <c r="B509" s="246"/>
      <c r="C509" s="255"/>
      <c r="E509" s="235"/>
    </row>
    <row r="510" spans="1:5" s="222" customFormat="1" ht="12.75">
      <c r="A510" s="232"/>
      <c r="B510" s="246"/>
      <c r="C510" s="255"/>
      <c r="E510" s="235"/>
    </row>
    <row r="511" spans="1:5" s="222" customFormat="1" ht="12.75">
      <c r="A511" s="232"/>
      <c r="B511" s="246"/>
      <c r="C511" s="255"/>
      <c r="E511" s="235"/>
    </row>
    <row r="512" spans="1:5" s="222" customFormat="1" ht="12.75">
      <c r="A512" s="232"/>
      <c r="B512" s="246"/>
      <c r="C512" s="255"/>
      <c r="E512" s="235"/>
    </row>
    <row r="513" spans="1:5" s="222" customFormat="1" ht="12.75">
      <c r="A513" s="232"/>
      <c r="B513" s="246"/>
      <c r="C513" s="255"/>
      <c r="E513" s="235"/>
    </row>
    <row r="514" spans="1:5" s="222" customFormat="1" ht="12.75">
      <c r="A514" s="232"/>
      <c r="B514" s="256"/>
      <c r="C514" s="257"/>
      <c r="E514" s="235"/>
    </row>
    <row r="515" spans="1:5" s="222" customFormat="1" ht="12.75">
      <c r="A515" s="232"/>
      <c r="B515" s="244"/>
      <c r="C515" s="255"/>
      <c r="E515" s="235"/>
    </row>
    <row r="516" spans="1:5" s="222" customFormat="1" ht="12.75">
      <c r="A516" s="232"/>
      <c r="B516" s="246"/>
      <c r="C516" s="255"/>
      <c r="E516" s="235"/>
    </row>
    <row r="517" spans="1:5" s="222" customFormat="1" ht="12.75">
      <c r="A517" s="232"/>
      <c r="B517" s="246"/>
      <c r="C517" s="255"/>
      <c r="E517" s="235"/>
    </row>
    <row r="518" spans="1:5" s="222" customFormat="1" ht="12.75">
      <c r="A518" s="232"/>
      <c r="B518" s="246"/>
      <c r="C518" s="255"/>
      <c r="E518" s="235"/>
    </row>
    <row r="519" spans="1:5" s="222" customFormat="1" ht="12.75">
      <c r="A519" s="232"/>
      <c r="B519" s="246"/>
      <c r="C519" s="255"/>
      <c r="E519" s="235"/>
    </row>
    <row r="520" spans="1:5" s="222" customFormat="1" ht="12.75">
      <c r="A520" s="232"/>
      <c r="B520" s="246"/>
      <c r="C520" s="255"/>
      <c r="E520" s="235"/>
    </row>
    <row r="521" spans="1:5" s="222" customFormat="1" ht="12.75">
      <c r="A521" s="232"/>
      <c r="B521" s="246"/>
      <c r="C521" s="255"/>
      <c r="E521" s="235"/>
    </row>
    <row r="522" spans="1:5" s="222" customFormat="1" ht="12.75">
      <c r="A522" s="232"/>
      <c r="B522" s="246"/>
      <c r="C522" s="255"/>
      <c r="E522" s="235"/>
    </row>
    <row r="523" spans="1:5" s="222" customFormat="1" ht="12.75">
      <c r="A523" s="232"/>
      <c r="B523" s="246"/>
      <c r="C523" s="255"/>
      <c r="E523" s="235"/>
    </row>
    <row r="524" spans="1:5" s="222" customFormat="1" ht="12.75">
      <c r="A524" s="232"/>
      <c r="B524" s="246"/>
      <c r="C524" s="255"/>
      <c r="E524" s="235"/>
    </row>
    <row r="525" spans="1:5" s="222" customFormat="1" ht="12.75">
      <c r="A525" s="232"/>
      <c r="B525" s="246"/>
      <c r="C525" s="255"/>
      <c r="E525" s="235"/>
    </row>
    <row r="526" spans="1:5" s="222" customFormat="1" ht="12.75">
      <c r="A526" s="232"/>
      <c r="B526" s="246"/>
      <c r="C526" s="255"/>
      <c r="E526" s="235"/>
    </row>
    <row r="527" spans="1:5" s="222" customFormat="1" ht="12.75">
      <c r="A527" s="232"/>
      <c r="B527" s="244"/>
      <c r="C527" s="255"/>
      <c r="E527" s="235"/>
    </row>
    <row r="528" spans="1:5" s="222" customFormat="1" ht="12.75">
      <c r="A528" s="232"/>
      <c r="B528" s="246"/>
      <c r="C528" s="255"/>
      <c r="E528" s="235"/>
    </row>
    <row r="529" spans="1:5" s="222" customFormat="1" ht="12.75">
      <c r="A529" s="232"/>
      <c r="B529" s="246"/>
      <c r="C529" s="255"/>
      <c r="E529" s="235"/>
    </row>
    <row r="530" spans="1:5" s="222" customFormat="1" ht="12.75">
      <c r="A530" s="232"/>
      <c r="B530" s="246"/>
      <c r="C530" s="255"/>
      <c r="E530" s="235"/>
    </row>
    <row r="531" spans="1:5" s="222" customFormat="1" ht="12.75">
      <c r="A531" s="232"/>
      <c r="B531" s="246"/>
      <c r="C531" s="255"/>
      <c r="E531" s="235"/>
    </row>
    <row r="532" spans="1:5" s="222" customFormat="1" ht="12.75">
      <c r="A532" s="232"/>
      <c r="B532" s="246"/>
      <c r="C532" s="255"/>
      <c r="E532" s="235"/>
    </row>
    <row r="533" spans="1:5" s="222" customFormat="1" ht="12.75">
      <c r="A533" s="232"/>
      <c r="B533" s="246"/>
      <c r="C533" s="255"/>
      <c r="E533" s="235"/>
    </row>
    <row r="534" spans="1:5" s="222" customFormat="1" ht="12.75">
      <c r="A534" s="232"/>
      <c r="B534" s="246"/>
      <c r="C534" s="255"/>
      <c r="E534" s="235"/>
    </row>
    <row r="535" spans="1:5" s="222" customFormat="1" ht="12.75">
      <c r="A535" s="232"/>
      <c r="B535" s="246"/>
      <c r="C535" s="255"/>
      <c r="E535" s="235"/>
    </row>
    <row r="536" spans="1:5" s="222" customFormat="1" ht="12.75">
      <c r="A536" s="232"/>
      <c r="B536" s="246"/>
      <c r="C536" s="255"/>
      <c r="E536" s="235"/>
    </row>
    <row r="537" spans="1:5" s="222" customFormat="1" ht="12.75">
      <c r="A537" s="232"/>
      <c r="B537" s="246"/>
      <c r="C537" s="255"/>
      <c r="E537" s="235"/>
    </row>
    <row r="538" spans="1:5" s="222" customFormat="1" ht="12.75">
      <c r="A538" s="232"/>
      <c r="B538" s="246"/>
      <c r="C538" s="255"/>
      <c r="E538" s="235"/>
    </row>
    <row r="539" spans="1:5" s="222" customFormat="1" ht="12.75">
      <c r="A539" s="232"/>
      <c r="B539" s="246"/>
      <c r="C539" s="255"/>
      <c r="E539" s="235"/>
    </row>
    <row r="540" spans="1:5" s="222" customFormat="1" ht="12.75">
      <c r="A540" s="232"/>
      <c r="B540" s="246"/>
      <c r="C540" s="255"/>
      <c r="E540" s="235"/>
    </row>
    <row r="541" spans="1:5" s="222" customFormat="1" ht="12.75">
      <c r="A541" s="232"/>
      <c r="B541" s="246"/>
      <c r="C541" s="255"/>
      <c r="E541" s="235"/>
    </row>
    <row r="542" spans="1:5" s="222" customFormat="1" ht="12.75">
      <c r="A542" s="232"/>
      <c r="B542" s="246"/>
      <c r="C542" s="255"/>
      <c r="E542" s="235"/>
    </row>
    <row r="543" spans="1:5" s="222" customFormat="1" ht="12.75">
      <c r="A543" s="232"/>
      <c r="B543" s="246"/>
      <c r="C543" s="255"/>
      <c r="E543" s="235"/>
    </row>
    <row r="544" spans="1:5" s="222" customFormat="1" ht="12.75">
      <c r="A544" s="232"/>
      <c r="B544" s="244"/>
      <c r="C544" s="255"/>
      <c r="E544" s="235"/>
    </row>
    <row r="545" spans="1:5" s="222" customFormat="1" ht="12.75">
      <c r="A545" s="232"/>
      <c r="B545" s="256"/>
      <c r="C545" s="257"/>
      <c r="E545" s="235"/>
    </row>
    <row r="546" spans="1:5" s="222" customFormat="1" ht="12.75">
      <c r="A546" s="232"/>
      <c r="B546" s="246"/>
      <c r="C546" s="255"/>
      <c r="E546" s="235"/>
    </row>
    <row r="547" spans="1:5" s="222" customFormat="1" ht="12.75">
      <c r="A547" s="232"/>
      <c r="B547" s="256"/>
      <c r="C547" s="257"/>
      <c r="E547" s="235"/>
    </row>
    <row r="548" spans="1:5" s="222" customFormat="1" ht="12.75">
      <c r="A548" s="232"/>
      <c r="B548" s="246"/>
      <c r="C548" s="255"/>
      <c r="E548" s="235"/>
    </row>
    <row r="549" spans="1:5" s="222" customFormat="1" ht="12.75">
      <c r="A549" s="232"/>
      <c r="B549" s="256"/>
      <c r="C549" s="257"/>
      <c r="E549" s="235"/>
    </row>
    <row r="550" spans="1:5" s="222" customFormat="1" ht="12.75">
      <c r="A550" s="232"/>
      <c r="B550" s="246"/>
      <c r="C550" s="255"/>
      <c r="E550" s="235"/>
    </row>
    <row r="551" spans="1:5" s="222" customFormat="1" ht="12.75">
      <c r="A551" s="232"/>
      <c r="B551" s="256"/>
      <c r="C551" s="257"/>
      <c r="E551" s="235"/>
    </row>
    <row r="552" spans="1:5" s="222" customFormat="1" ht="12.75">
      <c r="A552" s="232"/>
      <c r="B552" s="246"/>
      <c r="C552" s="255"/>
      <c r="E552" s="235"/>
    </row>
    <row r="553" spans="1:5" s="222" customFormat="1" ht="12.75">
      <c r="A553" s="232"/>
      <c r="B553" s="246"/>
      <c r="C553" s="255"/>
      <c r="E553" s="235"/>
    </row>
    <row r="554" spans="1:5" s="222" customFormat="1" ht="12.75">
      <c r="A554" s="232"/>
      <c r="B554" s="246"/>
      <c r="C554" s="255"/>
      <c r="E554" s="235"/>
    </row>
    <row r="555" spans="1:5" s="222" customFormat="1" ht="12.75">
      <c r="A555" s="232"/>
      <c r="B555" s="246"/>
      <c r="C555" s="255"/>
      <c r="E555" s="235"/>
    </row>
    <row r="556" spans="1:5" s="222" customFormat="1" ht="12.75">
      <c r="A556" s="232"/>
      <c r="B556" s="246"/>
      <c r="C556" s="255"/>
      <c r="E556" s="235"/>
    </row>
    <row r="557" spans="1:5" s="222" customFormat="1" ht="12.75">
      <c r="A557" s="232"/>
      <c r="B557" s="246"/>
      <c r="C557" s="247"/>
      <c r="E557" s="235"/>
    </row>
    <row r="558" spans="1:5" s="222" customFormat="1" ht="12.75">
      <c r="A558" s="261"/>
      <c r="B558" s="236"/>
      <c r="C558" s="237"/>
      <c r="E558" s="235"/>
    </row>
    <row r="559" spans="1:5" s="222" customFormat="1" ht="12.75">
      <c r="A559" s="262"/>
      <c r="B559" s="256"/>
      <c r="C559" s="263"/>
      <c r="E559" s="235"/>
    </row>
    <row r="560" spans="1:5" s="222" customFormat="1" ht="12.75">
      <c r="A560" s="262"/>
      <c r="B560" s="246"/>
      <c r="C560" s="247"/>
      <c r="E560" s="235"/>
    </row>
    <row r="561" spans="1:5" s="222" customFormat="1" ht="12.75">
      <c r="A561" s="262"/>
      <c r="B561" s="244"/>
      <c r="C561" s="247"/>
      <c r="E561" s="235"/>
    </row>
    <row r="562" spans="1:5" s="222" customFormat="1" ht="12.75">
      <c r="A562" s="262"/>
      <c r="B562" s="256"/>
      <c r="C562" s="263"/>
      <c r="E562" s="235"/>
    </row>
    <row r="563" spans="1:5" s="222" customFormat="1" ht="12.75">
      <c r="A563" s="262"/>
      <c r="B563" s="246"/>
      <c r="C563" s="247"/>
      <c r="E563" s="235"/>
    </row>
    <row r="564" spans="1:5" s="222" customFormat="1" ht="12.75">
      <c r="A564" s="262"/>
      <c r="B564" s="246"/>
      <c r="C564" s="247"/>
      <c r="E564" s="235"/>
    </row>
    <row r="565" spans="1:5" s="222" customFormat="1" ht="12.75">
      <c r="A565" s="262"/>
      <c r="B565" s="246"/>
      <c r="C565" s="247"/>
      <c r="E565" s="235"/>
    </row>
    <row r="566" spans="1:5" s="222" customFormat="1" ht="12.75">
      <c r="A566" s="262"/>
      <c r="B566" s="256"/>
      <c r="C566" s="263"/>
      <c r="E566" s="235"/>
    </row>
    <row r="567" spans="1:5" s="222" customFormat="1" ht="12.75">
      <c r="A567" s="262"/>
      <c r="B567" s="246"/>
      <c r="C567" s="247"/>
      <c r="E567" s="235"/>
    </row>
    <row r="568" spans="1:5" s="222" customFormat="1" ht="12.75">
      <c r="A568" s="262"/>
      <c r="B568" s="246"/>
      <c r="C568" s="247"/>
      <c r="E568" s="235"/>
    </row>
    <row r="569" spans="1:5" s="222" customFormat="1" ht="12.75">
      <c r="A569" s="262"/>
      <c r="B569" s="256"/>
      <c r="C569" s="263"/>
      <c r="E569" s="235"/>
    </row>
    <row r="570" spans="1:5" s="222" customFormat="1" ht="12.75">
      <c r="A570" s="262"/>
      <c r="B570" s="246"/>
      <c r="C570" s="247"/>
      <c r="E570" s="235"/>
    </row>
    <row r="571" spans="1:5" s="222" customFormat="1" ht="12.75">
      <c r="A571" s="262"/>
      <c r="B571" s="256"/>
      <c r="C571" s="263"/>
      <c r="E571" s="235"/>
    </row>
    <row r="572" spans="1:5" s="222" customFormat="1" ht="12.75">
      <c r="A572" s="262"/>
      <c r="B572" s="246"/>
      <c r="C572" s="247"/>
      <c r="E572" s="235"/>
    </row>
    <row r="573" spans="1:5" s="222" customFormat="1" ht="15">
      <c r="A573" s="232"/>
      <c r="B573" s="258"/>
      <c r="C573" s="255"/>
      <c r="E573" s="235"/>
    </row>
    <row r="574" spans="1:5" s="222" customFormat="1" ht="12.75">
      <c r="A574" s="232"/>
      <c r="B574" s="244"/>
      <c r="C574" s="263"/>
      <c r="E574" s="235"/>
    </row>
    <row r="575" spans="1:5" s="222" customFormat="1" ht="12.75">
      <c r="A575" s="232"/>
      <c r="B575" s="256"/>
      <c r="C575" s="263"/>
      <c r="E575" s="235"/>
    </row>
    <row r="576" spans="1:5" s="222" customFormat="1" ht="12.75">
      <c r="A576" s="232"/>
      <c r="B576" s="246"/>
      <c r="C576" s="247"/>
      <c r="E576" s="235"/>
    </row>
    <row r="577" spans="1:5" s="222" customFormat="1" ht="12.75">
      <c r="A577" s="232"/>
      <c r="B577" s="246"/>
      <c r="C577" s="247"/>
      <c r="E577" s="235"/>
    </row>
    <row r="578" spans="1:5" s="222" customFormat="1" ht="12.75">
      <c r="A578" s="232"/>
      <c r="B578" s="246"/>
      <c r="C578" s="247"/>
      <c r="E578" s="235"/>
    </row>
    <row r="579" spans="1:5" s="222" customFormat="1" ht="12.75">
      <c r="A579" s="232"/>
      <c r="B579" s="246"/>
      <c r="C579" s="247"/>
      <c r="E579" s="235"/>
    </row>
    <row r="580" spans="1:5" s="222" customFormat="1" ht="12.75">
      <c r="A580" s="232"/>
      <c r="B580" s="246"/>
      <c r="C580" s="247"/>
      <c r="E580" s="235"/>
    </row>
    <row r="581" spans="1:5" s="222" customFormat="1" ht="12.75">
      <c r="A581" s="232"/>
      <c r="B581" s="246"/>
      <c r="C581" s="247"/>
      <c r="E581" s="235"/>
    </row>
    <row r="582" spans="1:5" s="222" customFormat="1" ht="12.75">
      <c r="A582" s="232"/>
      <c r="B582" s="246"/>
      <c r="C582" s="247"/>
      <c r="E582" s="235"/>
    </row>
    <row r="583" spans="1:5" s="222" customFormat="1" ht="12.75">
      <c r="A583" s="232"/>
      <c r="B583" s="246"/>
      <c r="C583" s="247"/>
      <c r="E583" s="235"/>
    </row>
    <row r="584" spans="1:5" s="222" customFormat="1" ht="12.75">
      <c r="A584" s="232"/>
      <c r="B584" s="246"/>
      <c r="C584" s="247"/>
      <c r="E584" s="235"/>
    </row>
    <row r="585" spans="1:5" s="222" customFormat="1" ht="12.75">
      <c r="A585" s="232"/>
      <c r="B585" s="246"/>
      <c r="C585" s="247"/>
      <c r="E585" s="235"/>
    </row>
    <row r="586" spans="1:5" s="222" customFormat="1" ht="12.75">
      <c r="A586" s="232"/>
      <c r="B586" s="246"/>
      <c r="C586" s="247"/>
      <c r="E586" s="235"/>
    </row>
    <row r="587" spans="1:5" s="222" customFormat="1" ht="12.75">
      <c r="A587" s="232"/>
      <c r="B587" s="246"/>
      <c r="C587" s="247"/>
      <c r="E587" s="235"/>
    </row>
    <row r="588" spans="1:5" s="222" customFormat="1" ht="12.75">
      <c r="A588" s="232"/>
      <c r="B588" s="246"/>
      <c r="C588" s="247"/>
      <c r="E588" s="235"/>
    </row>
    <row r="589" spans="1:5" s="222" customFormat="1" ht="12.75">
      <c r="A589" s="232"/>
      <c r="B589" s="256"/>
      <c r="C589" s="263"/>
      <c r="E589" s="235"/>
    </row>
    <row r="590" spans="1:5" s="222" customFormat="1" ht="25.5" customHeight="1">
      <c r="A590" s="232"/>
      <c r="B590" s="246"/>
      <c r="C590" s="247"/>
      <c r="E590" s="235"/>
    </row>
    <row r="591" spans="1:5" s="222" customFormat="1" ht="12.75">
      <c r="A591" s="232"/>
      <c r="B591" s="246"/>
      <c r="C591" s="247"/>
      <c r="E591" s="235"/>
    </row>
    <row r="592" spans="1:5" s="222" customFormat="1" ht="12.75">
      <c r="A592" s="232"/>
      <c r="B592" s="246"/>
      <c r="C592" s="247"/>
      <c r="E592" s="235"/>
    </row>
    <row r="593" spans="1:5" s="222" customFormat="1" ht="12.75">
      <c r="A593" s="232"/>
      <c r="B593" s="246"/>
      <c r="C593" s="247"/>
      <c r="E593" s="235"/>
    </row>
    <row r="594" spans="1:5" s="222" customFormat="1" ht="12.75">
      <c r="A594" s="232"/>
      <c r="B594" s="246"/>
      <c r="C594" s="247"/>
      <c r="E594" s="235"/>
    </row>
    <row r="595" spans="1:5" s="222" customFormat="1" ht="30.75" customHeight="1">
      <c r="A595" s="232"/>
      <c r="B595" s="246"/>
      <c r="C595" s="247"/>
      <c r="E595" s="235"/>
    </row>
    <row r="596" spans="1:5" s="222" customFormat="1" ht="12.75">
      <c r="A596" s="232"/>
      <c r="B596" s="246"/>
      <c r="C596" s="247"/>
      <c r="E596" s="235"/>
    </row>
    <row r="597" spans="1:5" s="222" customFormat="1" ht="12.75">
      <c r="A597" s="232"/>
      <c r="B597" s="246"/>
      <c r="C597" s="247"/>
      <c r="E597" s="235"/>
    </row>
    <row r="598" spans="1:5" s="222" customFormat="1" ht="12.75">
      <c r="A598" s="232"/>
      <c r="B598" s="246"/>
      <c r="C598" s="247"/>
      <c r="E598" s="235"/>
    </row>
    <row r="599" spans="1:5" s="222" customFormat="1" ht="12.75">
      <c r="A599" s="232"/>
      <c r="B599" s="246"/>
      <c r="C599" s="247"/>
      <c r="E599" s="235"/>
    </row>
    <row r="600" spans="1:5" s="222" customFormat="1" ht="12.75">
      <c r="A600" s="232"/>
      <c r="B600" s="246"/>
      <c r="C600" s="247"/>
      <c r="E600" s="235"/>
    </row>
    <row r="601" spans="1:5" s="222" customFormat="1" ht="15" customHeight="1">
      <c r="A601" s="232"/>
      <c r="B601" s="246"/>
      <c r="C601" s="247"/>
      <c r="E601" s="235"/>
    </row>
    <row r="602" spans="1:5" s="222" customFormat="1" ht="15" customHeight="1">
      <c r="A602" s="232"/>
      <c r="B602" s="246"/>
      <c r="C602" s="247"/>
      <c r="E602" s="235"/>
    </row>
    <row r="603" spans="1:5" s="222" customFormat="1" ht="15" customHeight="1">
      <c r="A603" s="232"/>
      <c r="B603" s="246"/>
      <c r="C603" s="247"/>
      <c r="E603" s="235"/>
    </row>
    <row r="604" spans="1:5" s="222" customFormat="1" ht="15" customHeight="1">
      <c r="A604" s="232"/>
      <c r="B604" s="246"/>
      <c r="C604" s="247"/>
      <c r="E604" s="235"/>
    </row>
    <row r="605" spans="1:5" s="222" customFormat="1" ht="15" customHeight="1">
      <c r="A605" s="232"/>
      <c r="B605" s="244"/>
      <c r="C605" s="263"/>
      <c r="E605" s="235"/>
    </row>
    <row r="606" spans="1:5" s="222" customFormat="1" ht="15" customHeight="1">
      <c r="A606" s="232"/>
      <c r="B606" s="256"/>
      <c r="C606" s="263"/>
      <c r="E606" s="235"/>
    </row>
    <row r="607" spans="1:5" s="222" customFormat="1" ht="15" customHeight="1">
      <c r="A607" s="262"/>
      <c r="B607" s="246"/>
      <c r="C607" s="247"/>
      <c r="E607" s="235"/>
    </row>
    <row r="608" spans="1:5" s="222" customFormat="1" ht="15" customHeight="1">
      <c r="A608" s="232"/>
      <c r="B608" s="246"/>
      <c r="C608" s="247"/>
      <c r="E608" s="235"/>
    </row>
    <row r="609" spans="1:5" s="222" customFormat="1" ht="15" customHeight="1">
      <c r="A609" s="262"/>
      <c r="B609" s="246"/>
      <c r="C609" s="247"/>
      <c r="E609" s="235"/>
    </row>
    <row r="610" spans="1:5" s="222" customFormat="1" ht="15" customHeight="1">
      <c r="A610" s="232"/>
      <c r="B610" s="246"/>
      <c r="C610" s="247"/>
      <c r="E610" s="235"/>
    </row>
    <row r="611" spans="1:5" s="222" customFormat="1" ht="15" customHeight="1">
      <c r="A611" s="262"/>
      <c r="B611" s="246"/>
      <c r="C611" s="247"/>
      <c r="E611" s="235"/>
    </row>
    <row r="612" spans="1:5" s="222" customFormat="1" ht="15" customHeight="1">
      <c r="A612" s="232"/>
      <c r="B612" s="246"/>
      <c r="C612" s="247"/>
      <c r="E612" s="235"/>
    </row>
    <row r="613" spans="1:5" s="222" customFormat="1" ht="15" customHeight="1">
      <c r="A613" s="262"/>
      <c r="B613" s="246"/>
      <c r="C613" s="247"/>
      <c r="E613" s="235"/>
    </row>
    <row r="614" spans="1:5" s="222" customFormat="1" ht="15" customHeight="1">
      <c r="A614" s="232"/>
      <c r="B614" s="246"/>
      <c r="C614" s="247"/>
      <c r="E614" s="235"/>
    </row>
    <row r="615" spans="1:5" s="222" customFormat="1" ht="15" customHeight="1">
      <c r="A615" s="262"/>
      <c r="B615" s="246"/>
      <c r="C615" s="247"/>
      <c r="E615" s="235"/>
    </row>
    <row r="616" spans="1:5" s="222" customFormat="1" ht="15" customHeight="1">
      <c r="A616" s="232"/>
      <c r="B616" s="246"/>
      <c r="C616" s="247"/>
      <c r="E616" s="235"/>
    </row>
    <row r="617" spans="1:5" s="222" customFormat="1" ht="15" customHeight="1">
      <c r="A617" s="262"/>
      <c r="B617" s="246"/>
      <c r="C617" s="247"/>
      <c r="E617" s="235"/>
    </row>
    <row r="618" spans="1:5" s="222" customFormat="1" ht="15" customHeight="1">
      <c r="A618" s="232"/>
      <c r="B618" s="246"/>
      <c r="C618" s="247"/>
      <c r="E618" s="235"/>
    </row>
    <row r="619" spans="1:5" s="222" customFormat="1" ht="15" customHeight="1">
      <c r="A619" s="262"/>
      <c r="B619" s="246"/>
      <c r="C619" s="247"/>
      <c r="E619" s="235"/>
    </row>
    <row r="620" spans="1:5" s="222" customFormat="1" ht="15" customHeight="1">
      <c r="A620" s="232"/>
      <c r="B620" s="246"/>
      <c r="C620" s="247"/>
      <c r="E620" s="235"/>
    </row>
    <row r="621" spans="1:5" s="222" customFormat="1" ht="15" customHeight="1">
      <c r="A621" s="262"/>
      <c r="B621" s="246"/>
      <c r="C621" s="247"/>
      <c r="E621" s="235"/>
    </row>
    <row r="622" spans="1:5" s="222" customFormat="1" ht="15" customHeight="1">
      <c r="A622" s="232"/>
      <c r="B622" s="246"/>
      <c r="C622" s="247"/>
      <c r="E622" s="235"/>
    </row>
    <row r="623" spans="1:5" s="222" customFormat="1" ht="15" customHeight="1">
      <c r="A623" s="262"/>
      <c r="B623" s="246"/>
      <c r="C623" s="247"/>
      <c r="E623" s="235"/>
    </row>
    <row r="624" spans="1:5" s="222" customFormat="1" ht="15" customHeight="1">
      <c r="A624" s="232"/>
      <c r="B624" s="246"/>
      <c r="C624" s="247"/>
      <c r="E624" s="235"/>
    </row>
    <row r="625" spans="1:5" s="222" customFormat="1" ht="15" customHeight="1">
      <c r="A625" s="262"/>
      <c r="B625" s="246"/>
      <c r="C625" s="247"/>
      <c r="E625" s="235"/>
    </row>
    <row r="626" spans="1:5" s="222" customFormat="1" ht="15" customHeight="1">
      <c r="A626" s="262"/>
      <c r="B626" s="256"/>
      <c r="C626" s="263"/>
      <c r="E626" s="235"/>
    </row>
    <row r="627" spans="1:5" s="222" customFormat="1" ht="15" customHeight="1">
      <c r="A627" s="262"/>
      <c r="B627" s="246"/>
      <c r="C627" s="247"/>
      <c r="E627" s="235"/>
    </row>
    <row r="628" spans="1:5" s="222" customFormat="1" ht="15" customHeight="1">
      <c r="A628" s="262"/>
      <c r="B628" s="246"/>
      <c r="C628" s="247"/>
      <c r="E628" s="235"/>
    </row>
    <row r="629" spans="1:5" s="222" customFormat="1" ht="15" customHeight="1">
      <c r="A629" s="262"/>
      <c r="B629" s="246"/>
      <c r="C629" s="247"/>
      <c r="E629" s="235"/>
    </row>
    <row r="630" spans="1:5" s="222" customFormat="1" ht="15" customHeight="1">
      <c r="A630" s="262"/>
      <c r="B630" s="246"/>
      <c r="C630" s="247"/>
      <c r="E630" s="235"/>
    </row>
    <row r="631" spans="1:5" s="222" customFormat="1" ht="15" customHeight="1">
      <c r="A631" s="262"/>
      <c r="B631" s="246"/>
      <c r="C631" s="247"/>
      <c r="E631" s="235"/>
    </row>
    <row r="632" spans="1:5" s="222" customFormat="1" ht="15" customHeight="1">
      <c r="A632" s="262"/>
      <c r="B632" s="246"/>
      <c r="C632" s="247"/>
      <c r="E632" s="235"/>
    </row>
    <row r="633" spans="1:5" s="222" customFormat="1" ht="15" customHeight="1">
      <c r="A633" s="232"/>
      <c r="B633" s="264"/>
      <c r="C633" s="234"/>
      <c r="E633" s="235"/>
    </row>
    <row r="634" s="222" customFormat="1" ht="15" customHeight="1">
      <c r="C634" s="265"/>
    </row>
    <row r="635" s="222" customFormat="1" ht="15" customHeight="1">
      <c r="C635" s="265"/>
    </row>
    <row r="636" s="222" customFormat="1" ht="15" customHeight="1">
      <c r="C636" s="265"/>
    </row>
    <row r="637" s="222" customFormat="1" ht="15" customHeight="1">
      <c r="C637" s="265"/>
    </row>
    <row r="638" s="222" customFormat="1" ht="15" customHeight="1">
      <c r="C638" s="265"/>
    </row>
    <row r="639" s="222" customFormat="1" ht="15" customHeight="1">
      <c r="C639" s="265"/>
    </row>
    <row r="640" s="222" customFormat="1" ht="15" customHeight="1">
      <c r="C640" s="265"/>
    </row>
    <row r="641" s="222" customFormat="1" ht="15" customHeight="1">
      <c r="C641" s="265"/>
    </row>
    <row r="642" s="222" customFormat="1" ht="15" customHeight="1">
      <c r="C642" s="265"/>
    </row>
    <row r="643" s="222" customFormat="1" ht="15" customHeight="1">
      <c r="C643" s="265"/>
    </row>
    <row r="644" s="222" customFormat="1" ht="15" customHeight="1">
      <c r="C644" s="265"/>
    </row>
    <row r="645" s="222" customFormat="1" ht="15" customHeight="1">
      <c r="C645" s="265"/>
    </row>
    <row r="646" s="222" customFormat="1" ht="15" customHeight="1">
      <c r="C646" s="265"/>
    </row>
    <row r="647" s="222" customFormat="1" ht="15" customHeight="1">
      <c r="C647" s="265"/>
    </row>
    <row r="648" s="222" customFormat="1" ht="15" customHeight="1">
      <c r="C648" s="265"/>
    </row>
    <row r="649" s="222" customFormat="1" ht="15" customHeight="1">
      <c r="C649" s="265"/>
    </row>
    <row r="650" s="222" customFormat="1" ht="15" customHeight="1">
      <c r="C650" s="265"/>
    </row>
    <row r="651" s="222" customFormat="1" ht="15" customHeight="1">
      <c r="C651" s="265"/>
    </row>
    <row r="652" s="222" customFormat="1" ht="15" customHeight="1">
      <c r="C652" s="265"/>
    </row>
    <row r="653" s="222" customFormat="1" ht="15" customHeight="1">
      <c r="C653" s="265"/>
    </row>
    <row r="654" s="222" customFormat="1" ht="15" customHeight="1">
      <c r="C654" s="265"/>
    </row>
    <row r="655" s="222" customFormat="1" ht="15" customHeight="1">
      <c r="C655" s="265"/>
    </row>
    <row r="656" s="222" customFormat="1" ht="15" customHeight="1">
      <c r="C656" s="265"/>
    </row>
    <row r="657" s="222" customFormat="1" ht="15" customHeight="1">
      <c r="C657" s="265"/>
    </row>
    <row r="658" s="222" customFormat="1" ht="15" customHeight="1">
      <c r="C658" s="265"/>
    </row>
    <row r="659" s="222" customFormat="1" ht="15" customHeight="1">
      <c r="C659" s="265"/>
    </row>
    <row r="660" s="222" customFormat="1" ht="15" customHeight="1">
      <c r="C660" s="265"/>
    </row>
    <row r="661" s="222" customFormat="1" ht="15" customHeight="1">
      <c r="C661" s="265"/>
    </row>
    <row r="662" s="222" customFormat="1" ht="15" customHeight="1">
      <c r="C662" s="265"/>
    </row>
    <row r="663" s="222" customFormat="1" ht="15" customHeight="1">
      <c r="C663" s="265"/>
    </row>
    <row r="664" s="222" customFormat="1" ht="15" customHeight="1">
      <c r="C664" s="265"/>
    </row>
    <row r="665" s="222" customFormat="1" ht="15" customHeight="1">
      <c r="C665" s="265"/>
    </row>
    <row r="666" s="222" customFormat="1" ht="15" customHeight="1">
      <c r="C666" s="265"/>
    </row>
    <row r="667" s="222" customFormat="1" ht="15" customHeight="1">
      <c r="C667" s="265"/>
    </row>
    <row r="668" s="222" customFormat="1" ht="15" customHeight="1">
      <c r="C668" s="265"/>
    </row>
    <row r="669" s="222" customFormat="1" ht="15" customHeight="1">
      <c r="C669" s="265"/>
    </row>
    <row r="670" s="222" customFormat="1" ht="15" customHeight="1">
      <c r="C670" s="265"/>
    </row>
    <row r="671" s="222" customFormat="1" ht="15" customHeight="1">
      <c r="C671" s="265"/>
    </row>
    <row r="672" s="222" customFormat="1" ht="15" customHeight="1">
      <c r="C672" s="265"/>
    </row>
    <row r="673" s="222" customFormat="1" ht="15" customHeight="1">
      <c r="C673" s="265"/>
    </row>
    <row r="674" s="222" customFormat="1" ht="15" customHeight="1">
      <c r="C674" s="265"/>
    </row>
    <row r="675" s="222" customFormat="1" ht="15" customHeight="1">
      <c r="C675" s="265"/>
    </row>
    <row r="676" s="222" customFormat="1" ht="15" customHeight="1">
      <c r="C676" s="265"/>
    </row>
    <row r="677" s="222" customFormat="1" ht="15" customHeight="1">
      <c r="C677" s="265"/>
    </row>
    <row r="678" s="222" customFormat="1" ht="15" customHeight="1">
      <c r="C678" s="265"/>
    </row>
    <row r="679" s="222" customFormat="1" ht="15" customHeight="1">
      <c r="C679" s="265"/>
    </row>
    <row r="680" s="222" customFormat="1" ht="15" customHeight="1">
      <c r="C680" s="265"/>
    </row>
    <row r="681" s="222" customFormat="1" ht="15" customHeight="1">
      <c r="C681" s="265"/>
    </row>
    <row r="682" s="222" customFormat="1" ht="15" customHeight="1">
      <c r="C682" s="265"/>
    </row>
    <row r="683" s="222" customFormat="1" ht="15" customHeight="1">
      <c r="C683" s="265"/>
    </row>
    <row r="684" s="222" customFormat="1" ht="15" customHeight="1">
      <c r="C684" s="265"/>
    </row>
    <row r="685" s="222" customFormat="1" ht="15" customHeight="1">
      <c r="C685" s="265"/>
    </row>
    <row r="686" s="222" customFormat="1" ht="15" customHeight="1">
      <c r="C686" s="265"/>
    </row>
    <row r="687" s="222" customFormat="1" ht="15" customHeight="1">
      <c r="C687" s="265"/>
    </row>
    <row r="688" s="222" customFormat="1" ht="15" customHeight="1">
      <c r="C688" s="265"/>
    </row>
    <row r="689" s="222" customFormat="1" ht="15" customHeight="1">
      <c r="C689" s="265"/>
    </row>
    <row r="690" s="222" customFormat="1" ht="15" customHeight="1">
      <c r="C690" s="265"/>
    </row>
    <row r="691" s="222" customFormat="1" ht="15" customHeight="1">
      <c r="C691" s="265"/>
    </row>
    <row r="692" s="222" customFormat="1" ht="15" customHeight="1">
      <c r="C692" s="265"/>
    </row>
    <row r="693" s="222" customFormat="1" ht="15" customHeight="1">
      <c r="C693" s="265"/>
    </row>
    <row r="694" s="222" customFormat="1" ht="15" customHeight="1">
      <c r="C694" s="265"/>
    </row>
    <row r="695" s="222" customFormat="1" ht="15" customHeight="1">
      <c r="C695" s="265"/>
    </row>
    <row r="696" s="222" customFormat="1" ht="15" customHeight="1">
      <c r="C696" s="265"/>
    </row>
    <row r="697" s="222" customFormat="1" ht="15" customHeight="1">
      <c r="C697" s="265"/>
    </row>
    <row r="698" s="222" customFormat="1" ht="15" customHeight="1">
      <c r="C698" s="265"/>
    </row>
    <row r="699" s="222" customFormat="1" ht="15" customHeight="1">
      <c r="C699" s="265"/>
    </row>
    <row r="700" s="222" customFormat="1" ht="15" customHeight="1">
      <c r="C700" s="265"/>
    </row>
    <row r="701" s="222" customFormat="1" ht="15" customHeight="1">
      <c r="C701" s="265"/>
    </row>
    <row r="702" s="222" customFormat="1" ht="15" customHeight="1">
      <c r="C702" s="265"/>
    </row>
    <row r="703" s="222" customFormat="1" ht="15" customHeight="1">
      <c r="C703" s="265"/>
    </row>
    <row r="704" s="222" customFormat="1" ht="15" customHeight="1">
      <c r="C704" s="265"/>
    </row>
    <row r="705" s="222" customFormat="1" ht="15" customHeight="1">
      <c r="C705" s="265"/>
    </row>
    <row r="706" s="222" customFormat="1" ht="15" customHeight="1">
      <c r="C706" s="265"/>
    </row>
    <row r="707" s="222" customFormat="1" ht="15" customHeight="1">
      <c r="C707" s="265"/>
    </row>
    <row r="708" s="222" customFormat="1" ht="15" customHeight="1">
      <c r="C708" s="265"/>
    </row>
    <row r="709" s="222" customFormat="1" ht="15" customHeight="1">
      <c r="C709" s="265"/>
    </row>
    <row r="710" s="222" customFormat="1" ht="15" customHeight="1">
      <c r="C710" s="265"/>
    </row>
    <row r="711" s="222" customFormat="1" ht="15" customHeight="1">
      <c r="C711" s="265"/>
    </row>
    <row r="712" s="222" customFormat="1" ht="15" customHeight="1">
      <c r="C712" s="265"/>
    </row>
    <row r="713" s="222" customFormat="1" ht="15" customHeight="1">
      <c r="C713" s="265"/>
    </row>
    <row r="714" s="222" customFormat="1" ht="15" customHeight="1">
      <c r="C714" s="265"/>
    </row>
    <row r="715" s="222" customFormat="1" ht="15" customHeight="1">
      <c r="C715" s="265"/>
    </row>
    <row r="716" s="222" customFormat="1" ht="15" customHeight="1">
      <c r="C716" s="265"/>
    </row>
    <row r="717" s="222" customFormat="1" ht="15" customHeight="1">
      <c r="C717" s="265"/>
    </row>
    <row r="718" s="222" customFormat="1" ht="15" customHeight="1">
      <c r="C718" s="265"/>
    </row>
    <row r="719" s="222" customFormat="1" ht="15" customHeight="1">
      <c r="C719" s="265"/>
    </row>
    <row r="720" s="222" customFormat="1" ht="12.75">
      <c r="C720" s="265"/>
    </row>
    <row r="721" s="222" customFormat="1" ht="12.75">
      <c r="C721" s="265"/>
    </row>
    <row r="722" s="222" customFormat="1" ht="12.75">
      <c r="C722" s="265"/>
    </row>
    <row r="723" s="222" customFormat="1" ht="12.75">
      <c r="C723" s="265"/>
    </row>
    <row r="724" s="222" customFormat="1" ht="12.75">
      <c r="C724" s="265"/>
    </row>
    <row r="725" s="222" customFormat="1" ht="12.75">
      <c r="C725" s="265"/>
    </row>
    <row r="726" s="222" customFormat="1" ht="12.75">
      <c r="C726" s="265"/>
    </row>
    <row r="727" s="222" customFormat="1" ht="12.75">
      <c r="C727" s="265"/>
    </row>
    <row r="728" s="222" customFormat="1" ht="12.75">
      <c r="C728" s="265"/>
    </row>
    <row r="729" s="222" customFormat="1" ht="12.75">
      <c r="C729" s="265"/>
    </row>
    <row r="730" s="222" customFormat="1" ht="12.75">
      <c r="C730" s="265"/>
    </row>
    <row r="731" s="222" customFormat="1" ht="12.75">
      <c r="C731" s="265"/>
    </row>
    <row r="732" s="222" customFormat="1" ht="12.75">
      <c r="C732" s="265"/>
    </row>
    <row r="733" s="222" customFormat="1" ht="12.75">
      <c r="C733" s="265"/>
    </row>
    <row r="734" s="222" customFormat="1" ht="12.75">
      <c r="C734" s="265"/>
    </row>
    <row r="735" s="222" customFormat="1" ht="12.75">
      <c r="C735" s="265"/>
    </row>
    <row r="736" s="222" customFormat="1" ht="12.75">
      <c r="C736" s="265"/>
    </row>
    <row r="737" s="222" customFormat="1" ht="12.75">
      <c r="C737" s="265"/>
    </row>
    <row r="738" s="222" customFormat="1" ht="12.75">
      <c r="C738" s="265"/>
    </row>
    <row r="739" s="222" customFormat="1" ht="12.75">
      <c r="C739" s="265"/>
    </row>
    <row r="740" s="222" customFormat="1" ht="12.75">
      <c r="C740" s="265"/>
    </row>
    <row r="741" s="222" customFormat="1" ht="12.75">
      <c r="C741" s="265"/>
    </row>
    <row r="742" s="222" customFormat="1" ht="12.75">
      <c r="C742" s="265"/>
    </row>
    <row r="743" s="222" customFormat="1" ht="12.75">
      <c r="C743" s="265"/>
    </row>
    <row r="744" s="222" customFormat="1" ht="12.75">
      <c r="C744" s="265"/>
    </row>
    <row r="745" s="222" customFormat="1" ht="12.75">
      <c r="C745" s="265"/>
    </row>
    <row r="746" s="222" customFormat="1" ht="12.75">
      <c r="C746" s="265"/>
    </row>
    <row r="747" s="222" customFormat="1" ht="12.75">
      <c r="C747" s="265"/>
    </row>
    <row r="748" s="222" customFormat="1" ht="12.75">
      <c r="C748" s="265"/>
    </row>
    <row r="749" s="222" customFormat="1" ht="12.75">
      <c r="C749" s="265"/>
    </row>
    <row r="750" s="222" customFormat="1" ht="12.75">
      <c r="C750" s="265"/>
    </row>
    <row r="751" s="222" customFormat="1" ht="12.75">
      <c r="C751" s="265"/>
    </row>
    <row r="752" s="222" customFormat="1" ht="12.75">
      <c r="C752" s="265"/>
    </row>
    <row r="753" s="222" customFormat="1" ht="12.75">
      <c r="C753" s="265"/>
    </row>
    <row r="754" s="222" customFormat="1" ht="12.75">
      <c r="C754" s="265"/>
    </row>
    <row r="755" s="222" customFormat="1" ht="12.75">
      <c r="C755" s="265"/>
    </row>
    <row r="756" s="222" customFormat="1" ht="12.75">
      <c r="C756" s="265"/>
    </row>
    <row r="757" s="222" customFormat="1" ht="12.75">
      <c r="C757" s="265"/>
    </row>
    <row r="758" s="222" customFormat="1" ht="12.75">
      <c r="C758" s="265"/>
    </row>
    <row r="759" s="222" customFormat="1" ht="12.75">
      <c r="C759" s="265"/>
    </row>
    <row r="760" s="222" customFormat="1" ht="12.75">
      <c r="C760" s="265"/>
    </row>
    <row r="761" s="222" customFormat="1" ht="12.75">
      <c r="C761" s="265"/>
    </row>
    <row r="762" s="222" customFormat="1" ht="12.75">
      <c r="C762" s="265"/>
    </row>
    <row r="763" s="222" customFormat="1" ht="12.75">
      <c r="C763" s="265"/>
    </row>
    <row r="764" s="222" customFormat="1" ht="12.75">
      <c r="C764" s="265"/>
    </row>
    <row r="765" s="222" customFormat="1" ht="12.75">
      <c r="C765" s="265"/>
    </row>
    <row r="766" s="222" customFormat="1" ht="12.75">
      <c r="C766" s="265"/>
    </row>
    <row r="767" s="222" customFormat="1" ht="12.75">
      <c r="C767" s="265"/>
    </row>
    <row r="768" s="222" customFormat="1" ht="12.75">
      <c r="C768" s="265"/>
    </row>
    <row r="769" s="222" customFormat="1" ht="12.75">
      <c r="C769" s="265"/>
    </row>
    <row r="770" s="222" customFormat="1" ht="12.75">
      <c r="C770" s="265"/>
    </row>
    <row r="771" s="222" customFormat="1" ht="12.75">
      <c r="C771" s="265"/>
    </row>
    <row r="772" s="222" customFormat="1" ht="12.75">
      <c r="C772" s="265"/>
    </row>
    <row r="773" s="222" customFormat="1" ht="12.75">
      <c r="C773" s="265"/>
    </row>
    <row r="774" s="222" customFormat="1" ht="12.75">
      <c r="C774" s="265"/>
    </row>
    <row r="775" s="222" customFormat="1" ht="12.75">
      <c r="C775" s="265"/>
    </row>
    <row r="776" s="222" customFormat="1" ht="12.75">
      <c r="C776" s="265"/>
    </row>
    <row r="777" s="222" customFormat="1" ht="12.75">
      <c r="C777" s="265"/>
    </row>
    <row r="778" s="222" customFormat="1" ht="12.75">
      <c r="C778" s="265"/>
    </row>
    <row r="779" s="222" customFormat="1" ht="12.75">
      <c r="C779" s="265"/>
    </row>
    <row r="780" s="222" customFormat="1" ht="12.75">
      <c r="C780" s="265"/>
    </row>
    <row r="781" s="222" customFormat="1" ht="12.75">
      <c r="C781" s="265"/>
    </row>
    <row r="782" s="222" customFormat="1" ht="12.75">
      <c r="C782" s="265"/>
    </row>
    <row r="783" s="222" customFormat="1" ht="12.75">
      <c r="C783" s="265"/>
    </row>
    <row r="784" s="222" customFormat="1" ht="12.75">
      <c r="C784" s="265"/>
    </row>
    <row r="785" s="222" customFormat="1" ht="12.75">
      <c r="C785" s="265"/>
    </row>
    <row r="786" s="222" customFormat="1" ht="12.75">
      <c r="C786" s="265"/>
    </row>
    <row r="787" s="222" customFormat="1" ht="12.75">
      <c r="C787" s="265"/>
    </row>
    <row r="788" s="222" customFormat="1" ht="12.75">
      <c r="C788" s="265"/>
    </row>
    <row r="789" s="222" customFormat="1" ht="12.75">
      <c r="C789" s="265"/>
    </row>
    <row r="790" s="222" customFormat="1" ht="12.75">
      <c r="C790" s="265"/>
    </row>
    <row r="791" s="222" customFormat="1" ht="12.75">
      <c r="C791" s="265"/>
    </row>
    <row r="792" s="222" customFormat="1" ht="12.75">
      <c r="C792" s="265"/>
    </row>
    <row r="793" s="222" customFormat="1" ht="12.75">
      <c r="C793" s="265"/>
    </row>
    <row r="794" s="222" customFormat="1" ht="12.75">
      <c r="C794" s="265"/>
    </row>
    <row r="795" s="222" customFormat="1" ht="12.75">
      <c r="C795" s="265"/>
    </row>
    <row r="796" s="222" customFormat="1" ht="12.75">
      <c r="C796" s="265"/>
    </row>
    <row r="797" s="222" customFormat="1" ht="12.75">
      <c r="C797" s="265"/>
    </row>
    <row r="798" s="222" customFormat="1" ht="12.75">
      <c r="C798" s="265"/>
    </row>
    <row r="799" s="222" customFormat="1" ht="12.75">
      <c r="C799" s="265"/>
    </row>
    <row r="800" s="222" customFormat="1" ht="12.75">
      <c r="C800" s="265"/>
    </row>
    <row r="801" s="222" customFormat="1" ht="12.75">
      <c r="C801" s="265"/>
    </row>
    <row r="802" s="222" customFormat="1" ht="12.75">
      <c r="C802" s="265"/>
    </row>
    <row r="803" s="222" customFormat="1" ht="12.75">
      <c r="C803" s="265"/>
    </row>
    <row r="804" s="222" customFormat="1" ht="12.75">
      <c r="C804" s="265"/>
    </row>
    <row r="805" s="222" customFormat="1" ht="12.75">
      <c r="C805" s="265"/>
    </row>
    <row r="806" s="222" customFormat="1" ht="12.75">
      <c r="C806" s="265"/>
    </row>
    <row r="807" s="222" customFormat="1" ht="12.75">
      <c r="C807" s="265"/>
    </row>
    <row r="808" s="222" customFormat="1" ht="12.75">
      <c r="C808" s="265"/>
    </row>
    <row r="809" s="222" customFormat="1" ht="12.75">
      <c r="C809" s="265"/>
    </row>
    <row r="810" s="222" customFormat="1" ht="12.75">
      <c r="C810" s="265"/>
    </row>
    <row r="811" s="222" customFormat="1" ht="12.75">
      <c r="C811" s="265"/>
    </row>
    <row r="812" s="222" customFormat="1" ht="12.75">
      <c r="C812" s="265"/>
    </row>
    <row r="813" s="222" customFormat="1" ht="12.75">
      <c r="C813" s="265"/>
    </row>
    <row r="814" s="222" customFormat="1" ht="12.75">
      <c r="C814" s="265"/>
    </row>
    <row r="815" s="222" customFormat="1" ht="12.75">
      <c r="C815" s="265"/>
    </row>
    <row r="816" s="222" customFormat="1" ht="12.75">
      <c r="C816" s="265"/>
    </row>
    <row r="817" s="222" customFormat="1" ht="12.75">
      <c r="C817" s="265"/>
    </row>
    <row r="818" s="222" customFormat="1" ht="12.75">
      <c r="C818" s="265"/>
    </row>
    <row r="819" s="222" customFormat="1" ht="12.75">
      <c r="C819" s="265"/>
    </row>
    <row r="820" s="222" customFormat="1" ht="12.75">
      <c r="C820" s="265"/>
    </row>
    <row r="821" s="222" customFormat="1" ht="12.75">
      <c r="C821" s="265"/>
    </row>
    <row r="822" s="222" customFormat="1" ht="12.75">
      <c r="C822" s="265"/>
    </row>
    <row r="823" s="222" customFormat="1" ht="12.75">
      <c r="C823" s="265"/>
    </row>
    <row r="824" s="222" customFormat="1" ht="12.75">
      <c r="C824" s="265"/>
    </row>
    <row r="825" s="222" customFormat="1" ht="12.75">
      <c r="C825" s="265"/>
    </row>
    <row r="826" s="222" customFormat="1" ht="12.75">
      <c r="C826" s="265"/>
    </row>
    <row r="827" s="222" customFormat="1" ht="12.75">
      <c r="C827" s="265"/>
    </row>
    <row r="828" s="222" customFormat="1" ht="12.75">
      <c r="C828" s="265"/>
    </row>
    <row r="829" s="222" customFormat="1" ht="12.75">
      <c r="C829" s="265"/>
    </row>
    <row r="830" s="222" customFormat="1" ht="12.75">
      <c r="C830" s="265"/>
    </row>
    <row r="831" s="222" customFormat="1" ht="12.75">
      <c r="C831" s="265"/>
    </row>
    <row r="832" s="222" customFormat="1" ht="12.75">
      <c r="C832" s="265"/>
    </row>
    <row r="833" s="222" customFormat="1" ht="12.75">
      <c r="C833" s="265"/>
    </row>
    <row r="834" s="222" customFormat="1" ht="12.75">
      <c r="C834" s="265"/>
    </row>
    <row r="835" s="222" customFormat="1" ht="12.75">
      <c r="C835" s="265"/>
    </row>
    <row r="836" s="222" customFormat="1" ht="12.75">
      <c r="C836" s="265"/>
    </row>
    <row r="837" s="222" customFormat="1" ht="12.75">
      <c r="C837" s="265"/>
    </row>
    <row r="838" s="222" customFormat="1" ht="12.75">
      <c r="C838" s="265"/>
    </row>
    <row r="839" s="222" customFormat="1" ht="12.75">
      <c r="C839" s="265"/>
    </row>
    <row r="840" s="222" customFormat="1" ht="12.75">
      <c r="C840" s="265"/>
    </row>
    <row r="841" s="222" customFormat="1" ht="12.75">
      <c r="C841" s="265"/>
    </row>
    <row r="842" s="222" customFormat="1" ht="12.75">
      <c r="C842" s="265"/>
    </row>
    <row r="843" s="222" customFormat="1" ht="12.75">
      <c r="C843" s="265"/>
    </row>
    <row r="844" s="222" customFormat="1" ht="12.75">
      <c r="C844" s="265"/>
    </row>
    <row r="845" s="222" customFormat="1" ht="12.75">
      <c r="C845" s="265"/>
    </row>
    <row r="846" s="222" customFormat="1" ht="12.75">
      <c r="C846" s="265"/>
    </row>
    <row r="847" s="222" customFormat="1" ht="12.75">
      <c r="C847" s="265"/>
    </row>
    <row r="848" s="222" customFormat="1" ht="12.75">
      <c r="C848" s="265"/>
    </row>
    <row r="849" s="222" customFormat="1" ht="12.75">
      <c r="C849" s="265"/>
    </row>
    <row r="850" s="222" customFormat="1" ht="12.75">
      <c r="C850" s="265"/>
    </row>
    <row r="851" s="222" customFormat="1" ht="12.75">
      <c r="C851" s="265"/>
    </row>
    <row r="852" s="222" customFormat="1" ht="12.75">
      <c r="C852" s="265"/>
    </row>
    <row r="853" s="222" customFormat="1" ht="12.75">
      <c r="C853" s="265"/>
    </row>
    <row r="854" s="222" customFormat="1" ht="12.75">
      <c r="C854" s="265"/>
    </row>
    <row r="855" s="222" customFormat="1" ht="12.75">
      <c r="C855" s="265"/>
    </row>
    <row r="856" s="222" customFormat="1" ht="12.75">
      <c r="C856" s="265"/>
    </row>
    <row r="857" s="222" customFormat="1" ht="12.75">
      <c r="C857" s="265"/>
    </row>
    <row r="858" s="222" customFormat="1" ht="12.75">
      <c r="C858" s="265"/>
    </row>
    <row r="859" s="222" customFormat="1" ht="12.75">
      <c r="C859" s="265"/>
    </row>
    <row r="860" s="222" customFormat="1" ht="12.75">
      <c r="C860" s="265"/>
    </row>
    <row r="861" s="222" customFormat="1" ht="12.75">
      <c r="C861" s="265"/>
    </row>
    <row r="862" s="222" customFormat="1" ht="12.75">
      <c r="C862" s="265"/>
    </row>
    <row r="863" s="222" customFormat="1" ht="12.75">
      <c r="C863" s="265"/>
    </row>
    <row r="864" s="222" customFormat="1" ht="12.75">
      <c r="C864" s="265"/>
    </row>
    <row r="865" s="222" customFormat="1" ht="12.75">
      <c r="C865" s="265"/>
    </row>
    <row r="866" s="222" customFormat="1" ht="12.75">
      <c r="C866" s="265"/>
    </row>
    <row r="867" s="222" customFormat="1" ht="12.75">
      <c r="C867" s="265"/>
    </row>
    <row r="868" s="222" customFormat="1" ht="12.75">
      <c r="C868" s="265"/>
    </row>
    <row r="869" s="222" customFormat="1" ht="12.75">
      <c r="C869" s="265"/>
    </row>
    <row r="870" s="222" customFormat="1" ht="12.75">
      <c r="C870" s="265"/>
    </row>
    <row r="871" s="222" customFormat="1" ht="12.75">
      <c r="C871" s="265"/>
    </row>
    <row r="872" s="222" customFormat="1" ht="12.75">
      <c r="C872" s="265"/>
    </row>
    <row r="873" s="222" customFormat="1" ht="12.75">
      <c r="C873" s="265"/>
    </row>
    <row r="874" s="222" customFormat="1" ht="12.75">
      <c r="C874" s="265"/>
    </row>
    <row r="875" s="222" customFormat="1" ht="12.75">
      <c r="C875" s="265"/>
    </row>
    <row r="876" s="222" customFormat="1" ht="12.75">
      <c r="C876" s="265"/>
    </row>
    <row r="877" s="222" customFormat="1" ht="12.75">
      <c r="C877" s="265"/>
    </row>
    <row r="878" s="222" customFormat="1" ht="12.75">
      <c r="C878" s="265"/>
    </row>
    <row r="879" s="222" customFormat="1" ht="12.75">
      <c r="C879" s="265"/>
    </row>
    <row r="880" s="222" customFormat="1" ht="12.75">
      <c r="C880" s="265"/>
    </row>
    <row r="881" s="222" customFormat="1" ht="12.75">
      <c r="C881" s="265"/>
    </row>
    <row r="882" s="222" customFormat="1" ht="12.75">
      <c r="C882" s="265"/>
    </row>
    <row r="883" s="222" customFormat="1" ht="12.75">
      <c r="C883" s="265"/>
    </row>
    <row r="884" s="222" customFormat="1" ht="12.75">
      <c r="C884" s="265"/>
    </row>
    <row r="885" s="222" customFormat="1" ht="12.75">
      <c r="C885" s="265"/>
    </row>
    <row r="886" s="222" customFormat="1" ht="12.75">
      <c r="C886" s="265"/>
    </row>
    <row r="887" s="222" customFormat="1" ht="12.75">
      <c r="C887" s="265"/>
    </row>
    <row r="888" s="222" customFormat="1" ht="12.75">
      <c r="C888" s="265"/>
    </row>
    <row r="889" s="222" customFormat="1" ht="12.75">
      <c r="C889" s="265"/>
    </row>
    <row r="890" s="222" customFormat="1" ht="12.75">
      <c r="C890" s="265"/>
    </row>
    <row r="891" s="222" customFormat="1" ht="12.75">
      <c r="C891" s="265"/>
    </row>
    <row r="892" s="222" customFormat="1" ht="12.75">
      <c r="C892" s="265"/>
    </row>
    <row r="893" s="222" customFormat="1" ht="12.75">
      <c r="C893" s="265"/>
    </row>
    <row r="894" s="222" customFormat="1" ht="12.75">
      <c r="C894" s="265"/>
    </row>
    <row r="895" s="222" customFormat="1" ht="12.75">
      <c r="C895" s="265"/>
    </row>
    <row r="896" s="222" customFormat="1" ht="12.75">
      <c r="C896" s="265"/>
    </row>
    <row r="897" s="222" customFormat="1" ht="12.75">
      <c r="C897" s="265"/>
    </row>
    <row r="898" s="222" customFormat="1" ht="12.75">
      <c r="C898" s="265"/>
    </row>
    <row r="899" s="222" customFormat="1" ht="12.75">
      <c r="C899" s="265"/>
    </row>
    <row r="900" s="222" customFormat="1" ht="12.75">
      <c r="C900" s="265"/>
    </row>
    <row r="901" s="222" customFormat="1" ht="12.75">
      <c r="C901" s="265"/>
    </row>
    <row r="902" s="222" customFormat="1" ht="12.75">
      <c r="C902" s="265"/>
    </row>
    <row r="903" s="222" customFormat="1" ht="12.75">
      <c r="C903" s="265"/>
    </row>
    <row r="904" s="222" customFormat="1" ht="12.75">
      <c r="C904" s="265"/>
    </row>
    <row r="905" s="222" customFormat="1" ht="12.75">
      <c r="C905" s="265"/>
    </row>
    <row r="906" s="222" customFormat="1" ht="12.75">
      <c r="C906" s="265"/>
    </row>
    <row r="907" s="222" customFormat="1" ht="12.75">
      <c r="C907" s="265"/>
    </row>
    <row r="908" s="222" customFormat="1" ht="12.75">
      <c r="C908" s="265"/>
    </row>
  </sheetData>
  <sheetProtection/>
  <mergeCells count="6">
    <mergeCell ref="A3:F3"/>
    <mergeCell ref="A4:F4"/>
    <mergeCell ref="A7:A8"/>
    <mergeCell ref="E6:F6"/>
    <mergeCell ref="E7:F7"/>
    <mergeCell ref="D7:D8"/>
  </mergeCells>
  <printOptions/>
  <pageMargins left="0.35" right="0.17" top="0.32" bottom="0.45" header="0.17" footer="0.24"/>
  <pageSetup firstPageNumber="14" useFirstPageNumber="1" horizontalDpi="600" verticalDpi="6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1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.57421875" style="17" customWidth="1"/>
    <col min="2" max="2" width="36.421875" style="17" customWidth="1"/>
    <col min="3" max="3" width="14.57421875" style="17" customWidth="1"/>
    <col min="4" max="4" width="14.00390625" style="17" customWidth="1"/>
    <col min="5" max="6" width="14.140625" style="17" customWidth="1"/>
    <col min="7" max="16384" width="9.140625" style="17" customWidth="1"/>
  </cols>
  <sheetData>
    <row r="1" ht="15">
      <c r="F1" s="7" t="s">
        <v>1004</v>
      </c>
    </row>
    <row r="2" ht="73.5" customHeight="1"/>
    <row r="3" spans="1:5" ht="42.75" customHeight="1">
      <c r="A3" s="720" t="s">
        <v>930</v>
      </c>
      <c r="B3" s="720"/>
      <c r="C3" s="720"/>
      <c r="D3" s="720"/>
      <c r="E3" s="720"/>
    </row>
    <row r="4" ht="23.25" customHeight="1"/>
    <row r="5" spans="1:5" ht="28.5" customHeight="1">
      <c r="A5" s="713" t="s">
        <v>931</v>
      </c>
      <c r="B5" s="713"/>
      <c r="C5" s="713"/>
      <c r="D5" s="713"/>
      <c r="E5" s="713"/>
    </row>
    <row r="6" spans="1:4" ht="12.75" hidden="1">
      <c r="A6" s="519" t="s">
        <v>932</v>
      </c>
      <c r="B6" s="519"/>
      <c r="C6" s="519"/>
      <c r="D6" s="519"/>
    </row>
    <row r="7" ht="14.25" customHeight="1" thickBot="1">
      <c r="E7" s="372" t="s">
        <v>529</v>
      </c>
    </row>
    <row r="8" spans="1:5" ht="13.5" thickBot="1">
      <c r="A8" s="714" t="s">
        <v>933</v>
      </c>
      <c r="B8" s="714"/>
      <c r="C8" s="721" t="s">
        <v>934</v>
      </c>
      <c r="D8" s="716" t="s">
        <v>258</v>
      </c>
      <c r="E8" s="717"/>
    </row>
    <row r="9" spans="1:5" ht="26.25" thickBot="1">
      <c r="A9" s="715"/>
      <c r="B9" s="715"/>
      <c r="C9" s="722"/>
      <c r="D9" s="25" t="s">
        <v>935</v>
      </c>
      <c r="E9" s="25" t="s">
        <v>936</v>
      </c>
    </row>
    <row r="10" spans="1:5" ht="13.5" thickBot="1">
      <c r="A10" s="26">
        <v>1</v>
      </c>
      <c r="B10" s="26">
        <v>2</v>
      </c>
      <c r="C10" s="26">
        <v>3</v>
      </c>
      <c r="D10" s="26">
        <v>4</v>
      </c>
      <c r="E10" s="26">
        <v>5</v>
      </c>
    </row>
    <row r="11" spans="1:7" ht="30" customHeight="1" thickBot="1">
      <c r="A11" s="520">
        <v>8000</v>
      </c>
      <c r="B11" s="521" t="s">
        <v>937</v>
      </c>
      <c r="C11" s="522">
        <f>D11+E11</f>
        <v>-33246.238</v>
      </c>
      <c r="D11" s="523">
        <f>-E23</f>
        <v>-6498.557</v>
      </c>
      <c r="E11" s="524">
        <f>-F23</f>
        <v>-26747.681</v>
      </c>
      <c r="G11" s="525"/>
    </row>
    <row r="13" ht="0.75" customHeight="1"/>
    <row r="14" ht="1.5" customHeight="1"/>
    <row r="15" spans="1:6" ht="18">
      <c r="A15" s="720" t="s">
        <v>938</v>
      </c>
      <c r="B15" s="720"/>
      <c r="C15" s="720"/>
      <c r="D15" s="720"/>
      <c r="E15" s="720"/>
      <c r="F15" s="720"/>
    </row>
    <row r="16" ht="4.5" customHeight="1">
      <c r="B16" s="526"/>
    </row>
    <row r="17" spans="1:6" ht="30" customHeight="1">
      <c r="A17" s="713" t="s">
        <v>939</v>
      </c>
      <c r="B17" s="713"/>
      <c r="C17" s="713"/>
      <c r="D17" s="713"/>
      <c r="E17" s="713"/>
      <c r="F17" s="713"/>
    </row>
    <row r="18" ht="4.5" customHeight="1">
      <c r="A18" s="519" t="s">
        <v>940</v>
      </c>
    </row>
    <row r="19" ht="13.5" thickBot="1">
      <c r="E19" s="372" t="s">
        <v>305</v>
      </c>
    </row>
    <row r="20" spans="1:6" ht="35.25" customHeight="1" thickBot="1">
      <c r="A20" s="527" t="s">
        <v>941</v>
      </c>
      <c r="B20" s="528" t="s">
        <v>187</v>
      </c>
      <c r="C20" s="529"/>
      <c r="D20" s="718" t="s">
        <v>310</v>
      </c>
      <c r="E20" s="530" t="s">
        <v>942</v>
      </c>
      <c r="F20" s="531"/>
    </row>
    <row r="21" spans="1:6" ht="13.5" thickBot="1">
      <c r="A21" s="532"/>
      <c r="B21" s="23" t="s">
        <v>188</v>
      </c>
      <c r="C21" s="24" t="s">
        <v>189</v>
      </c>
      <c r="D21" s="719"/>
      <c r="E21" s="25" t="s">
        <v>301</v>
      </c>
      <c r="F21" s="25" t="s">
        <v>302</v>
      </c>
    </row>
    <row r="22" spans="1:6" ht="13.5" thickBot="1">
      <c r="A22" s="26">
        <v>1</v>
      </c>
      <c r="B22" s="26">
        <v>2</v>
      </c>
      <c r="C22" s="26" t="s">
        <v>190</v>
      </c>
      <c r="D22" s="26">
        <v>4</v>
      </c>
      <c r="E22" s="26">
        <v>5</v>
      </c>
      <c r="F22" s="26">
        <v>6</v>
      </c>
    </row>
    <row r="23" spans="1:6" s="519" customFormat="1" ht="36.75" thickBot="1">
      <c r="A23" s="533">
        <v>8010</v>
      </c>
      <c r="B23" s="534" t="s">
        <v>1079</v>
      </c>
      <c r="C23" s="535"/>
      <c r="D23" s="522">
        <f>E23+F23</f>
        <v>33246.238</v>
      </c>
      <c r="E23" s="523">
        <f>E25</f>
        <v>6498.557</v>
      </c>
      <c r="F23" s="524">
        <f>F25</f>
        <v>26747.681</v>
      </c>
    </row>
    <row r="24" spans="1:6" s="519" customFormat="1" ht="13.5" thickBot="1">
      <c r="A24" s="536"/>
      <c r="B24" s="537" t="s">
        <v>258</v>
      </c>
      <c r="C24" s="538"/>
      <c r="D24" s="539"/>
      <c r="E24" s="540"/>
      <c r="F24" s="541"/>
    </row>
    <row r="25" spans="1:6" ht="24.75" thickBot="1">
      <c r="A25" s="542">
        <v>8100</v>
      </c>
      <c r="B25" s="543" t="s">
        <v>1080</v>
      </c>
      <c r="C25" s="544"/>
      <c r="D25" s="522">
        <f>E25+F25</f>
        <v>33246.238</v>
      </c>
      <c r="E25" s="523">
        <f>5!E31</f>
        <v>6498.557</v>
      </c>
      <c r="F25" s="524">
        <f>5!F35</f>
        <v>26747.681</v>
      </c>
    </row>
    <row r="26" spans="1:6" ht="12.75">
      <c r="A26" s="542"/>
      <c r="B26" s="545" t="s">
        <v>258</v>
      </c>
      <c r="C26" s="544"/>
      <c r="D26" s="546"/>
      <c r="E26" s="547"/>
      <c r="F26" s="196"/>
    </row>
    <row r="27" spans="1:6" ht="24" customHeight="1">
      <c r="A27" s="548">
        <v>8110</v>
      </c>
      <c r="B27" s="549" t="s">
        <v>1081</v>
      </c>
      <c r="C27" s="544"/>
      <c r="D27" s="550"/>
      <c r="E27" s="547"/>
      <c r="F27" s="551"/>
    </row>
    <row r="28" spans="1:6" ht="12.75">
      <c r="A28" s="548"/>
      <c r="B28" s="552" t="s">
        <v>258</v>
      </c>
      <c r="C28" s="544"/>
      <c r="D28" s="550"/>
      <c r="E28" s="547"/>
      <c r="F28" s="551"/>
    </row>
    <row r="29" spans="1:6" ht="39" customHeight="1">
      <c r="A29" s="548">
        <v>8111</v>
      </c>
      <c r="B29" s="553" t="s">
        <v>943</v>
      </c>
      <c r="C29" s="544"/>
      <c r="D29" s="546"/>
      <c r="E29" s="554" t="s">
        <v>944</v>
      </c>
      <c r="F29" s="196"/>
    </row>
    <row r="30" spans="1:6" ht="12.75">
      <c r="A30" s="548"/>
      <c r="B30" s="114" t="s">
        <v>266</v>
      </c>
      <c r="C30" s="544"/>
      <c r="D30" s="546"/>
      <c r="E30" s="554"/>
      <c r="F30" s="196"/>
    </row>
    <row r="31" spans="1:6" ht="12.75">
      <c r="A31" s="548">
        <v>8112</v>
      </c>
      <c r="B31" s="555" t="s">
        <v>945</v>
      </c>
      <c r="C31" s="556" t="s">
        <v>946</v>
      </c>
      <c r="D31" s="546"/>
      <c r="E31" s="554" t="s">
        <v>944</v>
      </c>
      <c r="F31" s="196"/>
    </row>
    <row r="32" spans="1:6" ht="12.75">
      <c r="A32" s="548">
        <v>8113</v>
      </c>
      <c r="B32" s="555" t="s">
        <v>947</v>
      </c>
      <c r="C32" s="556" t="s">
        <v>948</v>
      </c>
      <c r="D32" s="546"/>
      <c r="E32" s="554" t="s">
        <v>944</v>
      </c>
      <c r="F32" s="196"/>
    </row>
    <row r="33" spans="1:6" s="560" customFormat="1" ht="24.75" customHeight="1">
      <c r="A33" s="548">
        <v>8120</v>
      </c>
      <c r="B33" s="553" t="s">
        <v>1082</v>
      </c>
      <c r="C33" s="556"/>
      <c r="D33" s="557"/>
      <c r="E33" s="558"/>
      <c r="F33" s="559"/>
    </row>
    <row r="34" spans="1:6" s="560" customFormat="1" ht="12.75">
      <c r="A34" s="548"/>
      <c r="B34" s="114" t="s">
        <v>258</v>
      </c>
      <c r="C34" s="556"/>
      <c r="D34" s="557"/>
      <c r="E34" s="558"/>
      <c r="F34" s="559"/>
    </row>
    <row r="35" spans="1:6" s="560" customFormat="1" ht="12.75">
      <c r="A35" s="548">
        <v>8121</v>
      </c>
      <c r="B35" s="553" t="s">
        <v>949</v>
      </c>
      <c r="C35" s="556"/>
      <c r="D35" s="557"/>
      <c r="E35" s="554" t="s">
        <v>944</v>
      </c>
      <c r="F35" s="559"/>
    </row>
    <row r="36" spans="1:6" s="560" customFormat="1" ht="12.75">
      <c r="A36" s="548"/>
      <c r="B36" s="114" t="s">
        <v>266</v>
      </c>
      <c r="C36" s="556"/>
      <c r="D36" s="557"/>
      <c r="E36" s="558"/>
      <c r="F36" s="559"/>
    </row>
    <row r="37" spans="1:6" s="560" customFormat="1" ht="12.75">
      <c r="A37" s="542">
        <v>8122</v>
      </c>
      <c r="B37" s="549" t="s">
        <v>950</v>
      </c>
      <c r="C37" s="556" t="s">
        <v>951</v>
      </c>
      <c r="D37" s="557"/>
      <c r="E37" s="554" t="s">
        <v>944</v>
      </c>
      <c r="F37" s="559"/>
    </row>
    <row r="38" spans="1:6" s="560" customFormat="1" ht="12.75">
      <c r="A38" s="542"/>
      <c r="B38" s="561" t="s">
        <v>266</v>
      </c>
      <c r="C38" s="556"/>
      <c r="D38" s="557"/>
      <c r="E38" s="558"/>
      <c r="F38" s="559"/>
    </row>
    <row r="39" spans="1:6" s="560" customFormat="1" ht="12.75">
      <c r="A39" s="542">
        <v>8123</v>
      </c>
      <c r="B39" s="561" t="s">
        <v>952</v>
      </c>
      <c r="C39" s="556"/>
      <c r="D39" s="557"/>
      <c r="E39" s="554" t="s">
        <v>944</v>
      </c>
      <c r="F39" s="559"/>
    </row>
    <row r="40" spans="1:6" s="560" customFormat="1" ht="12.75">
      <c r="A40" s="542">
        <v>8124</v>
      </c>
      <c r="B40" s="561" t="s">
        <v>953</v>
      </c>
      <c r="C40" s="556"/>
      <c r="D40" s="557"/>
      <c r="E40" s="554" t="s">
        <v>944</v>
      </c>
      <c r="F40" s="559"/>
    </row>
    <row r="41" spans="1:6" s="560" customFormat="1" ht="24">
      <c r="A41" s="542">
        <v>8130</v>
      </c>
      <c r="B41" s="549" t="s">
        <v>954</v>
      </c>
      <c r="C41" s="556" t="s">
        <v>955</v>
      </c>
      <c r="D41" s="557"/>
      <c r="E41" s="554" t="s">
        <v>944</v>
      </c>
      <c r="F41" s="559"/>
    </row>
    <row r="42" spans="1:6" s="560" customFormat="1" ht="12.75">
      <c r="A42" s="542"/>
      <c r="B42" s="561" t="s">
        <v>266</v>
      </c>
      <c r="C42" s="556"/>
      <c r="D42" s="557"/>
      <c r="E42" s="558"/>
      <c r="F42" s="559"/>
    </row>
    <row r="43" spans="1:6" s="560" customFormat="1" ht="12.75">
      <c r="A43" s="542">
        <v>8131</v>
      </c>
      <c r="B43" s="561" t="s">
        <v>956</v>
      </c>
      <c r="C43" s="556"/>
      <c r="D43" s="557"/>
      <c r="E43" s="554" t="s">
        <v>944</v>
      </c>
      <c r="F43" s="559"/>
    </row>
    <row r="44" spans="1:6" s="560" customFormat="1" ht="12.75">
      <c r="A44" s="542">
        <v>8132</v>
      </c>
      <c r="B44" s="561" t="s">
        <v>957</v>
      </c>
      <c r="C44" s="556"/>
      <c r="D44" s="557"/>
      <c r="E44" s="554" t="s">
        <v>944</v>
      </c>
      <c r="F44" s="559"/>
    </row>
    <row r="45" spans="2:3" ht="12.75">
      <c r="B45" s="265"/>
      <c r="C45" s="222"/>
    </row>
    <row r="46" spans="2:3" ht="12.75">
      <c r="B46" s="265"/>
      <c r="C46" s="222"/>
    </row>
    <row r="47" spans="2:3" ht="12.75">
      <c r="B47" s="265"/>
      <c r="C47" s="222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>
      <c r="B190" s="18"/>
    </row>
    <row r="191" ht="12.75">
      <c r="B191" s="18"/>
    </row>
    <row r="192" ht="12.75">
      <c r="B192" s="18"/>
    </row>
    <row r="193" ht="12.75">
      <c r="B193" s="18"/>
    </row>
    <row r="194" ht="12.75">
      <c r="B194" s="18"/>
    </row>
    <row r="195" ht="12.75">
      <c r="B195" s="18"/>
    </row>
    <row r="196" ht="12.75">
      <c r="B196" s="18"/>
    </row>
    <row r="197" ht="12.75">
      <c r="B197" s="18"/>
    </row>
    <row r="198" ht="12.75">
      <c r="B198" s="18"/>
    </row>
    <row r="199" ht="12.75">
      <c r="B199" s="18"/>
    </row>
    <row r="200" ht="12.75">
      <c r="B200" s="18"/>
    </row>
    <row r="201" ht="12.75">
      <c r="B201" s="18"/>
    </row>
    <row r="202" ht="12.75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</sheetData>
  <sheetProtection/>
  <mergeCells count="9">
    <mergeCell ref="A15:F15"/>
    <mergeCell ref="A17:F17"/>
    <mergeCell ref="D20:D21"/>
    <mergeCell ref="A3:E3"/>
    <mergeCell ref="A5:E5"/>
    <mergeCell ref="A8:A9"/>
    <mergeCell ref="B8:B9"/>
    <mergeCell ref="C8:C9"/>
    <mergeCell ref="D8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140625" style="267" customWidth="1"/>
    <col min="2" max="2" width="51.421875" style="267" customWidth="1"/>
    <col min="3" max="3" width="5.00390625" style="267" bestFit="1" customWidth="1"/>
    <col min="4" max="4" width="9.28125" style="267" customWidth="1"/>
    <col min="5" max="5" width="9.00390625" style="267" customWidth="1"/>
    <col min="6" max="6" width="9.7109375" style="267" customWidth="1"/>
    <col min="7" max="16384" width="9.140625" style="267" customWidth="1"/>
  </cols>
  <sheetData>
    <row r="1" spans="1:9" s="8" customFormat="1" ht="15.75">
      <c r="A1" s="1"/>
      <c r="B1" s="2"/>
      <c r="C1" s="3"/>
      <c r="D1" s="4"/>
      <c r="E1" s="4"/>
      <c r="F1" s="7" t="s">
        <v>1004</v>
      </c>
      <c r="G1" s="5"/>
      <c r="H1" s="6"/>
      <c r="I1" s="6"/>
    </row>
    <row r="2" ht="149.25" customHeight="1" thickBot="1"/>
    <row r="3" spans="1:6" ht="13.5" thickBot="1">
      <c r="A3" s="723" t="s">
        <v>933</v>
      </c>
      <c r="B3" s="562" t="s">
        <v>187</v>
      </c>
      <c r="C3" s="563"/>
      <c r="D3" s="723" t="s">
        <v>310</v>
      </c>
      <c r="E3" s="726" t="s">
        <v>258</v>
      </c>
      <c r="F3" s="727"/>
    </row>
    <row r="4" spans="1:6" ht="23.25" thickBot="1">
      <c r="A4" s="724"/>
      <c r="B4" s="564" t="s">
        <v>188</v>
      </c>
      <c r="C4" s="565" t="s">
        <v>189</v>
      </c>
      <c r="D4" s="725"/>
      <c r="E4" s="566" t="s">
        <v>301</v>
      </c>
      <c r="F4" s="566" t="s">
        <v>302</v>
      </c>
    </row>
    <row r="5" spans="1:6" ht="13.5" thickBot="1">
      <c r="A5" s="567">
        <v>1</v>
      </c>
      <c r="B5" s="567">
        <v>2</v>
      </c>
      <c r="C5" s="567" t="s">
        <v>190</v>
      </c>
      <c r="D5" s="567">
        <v>4</v>
      </c>
      <c r="E5" s="567">
        <v>5</v>
      </c>
      <c r="F5" s="567">
        <v>6</v>
      </c>
    </row>
    <row r="6" spans="1:6" s="573" customFormat="1" ht="12.75">
      <c r="A6" s="568">
        <v>8140</v>
      </c>
      <c r="B6" s="569" t="s">
        <v>958</v>
      </c>
      <c r="C6" s="556"/>
      <c r="D6" s="570"/>
      <c r="E6" s="571"/>
      <c r="F6" s="572"/>
    </row>
    <row r="7" spans="1:6" s="573" customFormat="1" ht="12.75">
      <c r="A7" s="574"/>
      <c r="B7" s="575" t="s">
        <v>266</v>
      </c>
      <c r="C7" s="556"/>
      <c r="D7" s="570"/>
      <c r="E7" s="571"/>
      <c r="F7" s="572"/>
    </row>
    <row r="8" spans="1:6" s="573" customFormat="1" ht="24">
      <c r="A8" s="568">
        <v>8141</v>
      </c>
      <c r="B8" s="569" t="s">
        <v>959</v>
      </c>
      <c r="C8" s="556" t="s">
        <v>951</v>
      </c>
      <c r="D8" s="570"/>
      <c r="E8" s="571"/>
      <c r="F8" s="572"/>
    </row>
    <row r="9" spans="1:6" s="573" customFormat="1" ht="13.5" thickBot="1">
      <c r="A9" s="568"/>
      <c r="B9" s="576" t="s">
        <v>266</v>
      </c>
      <c r="C9" s="60"/>
      <c r="D9" s="570"/>
      <c r="E9" s="571"/>
      <c r="F9" s="572"/>
    </row>
    <row r="10" spans="1:6" s="573" customFormat="1" ht="12.75">
      <c r="A10" s="577">
        <v>8142</v>
      </c>
      <c r="B10" s="578" t="s">
        <v>960</v>
      </c>
      <c r="C10" s="579"/>
      <c r="D10" s="580"/>
      <c r="E10" s="581"/>
      <c r="F10" s="582" t="s">
        <v>944</v>
      </c>
    </row>
    <row r="11" spans="1:6" s="573" customFormat="1" ht="13.5" thickBot="1">
      <c r="A11" s="583">
        <v>8143</v>
      </c>
      <c r="B11" s="584" t="s">
        <v>961</v>
      </c>
      <c r="C11" s="74"/>
      <c r="D11" s="585"/>
      <c r="E11" s="586"/>
      <c r="F11" s="587"/>
    </row>
    <row r="12" spans="1:6" s="573" customFormat="1" ht="24">
      <c r="A12" s="577">
        <v>8150</v>
      </c>
      <c r="B12" s="588" t="s">
        <v>962</v>
      </c>
      <c r="C12" s="589" t="s">
        <v>955</v>
      </c>
      <c r="D12" s="580"/>
      <c r="E12" s="581"/>
      <c r="F12" s="590"/>
    </row>
    <row r="13" spans="1:6" s="573" customFormat="1" ht="12.75">
      <c r="A13" s="568"/>
      <c r="B13" s="576" t="s">
        <v>266</v>
      </c>
      <c r="C13" s="591"/>
      <c r="D13" s="570"/>
      <c r="E13" s="571"/>
      <c r="F13" s="572"/>
    </row>
    <row r="14" spans="1:6" s="573" customFormat="1" ht="12.75">
      <c r="A14" s="568">
        <v>8151</v>
      </c>
      <c r="B14" s="576" t="s">
        <v>956</v>
      </c>
      <c r="C14" s="591"/>
      <c r="D14" s="570"/>
      <c r="E14" s="571"/>
      <c r="F14" s="592" t="s">
        <v>534</v>
      </c>
    </row>
    <row r="15" spans="1:6" s="573" customFormat="1" ht="13.5" thickBot="1">
      <c r="A15" s="593">
        <v>8152</v>
      </c>
      <c r="B15" s="594" t="s">
        <v>963</v>
      </c>
      <c r="C15" s="595"/>
      <c r="D15" s="596"/>
      <c r="E15" s="597"/>
      <c r="F15" s="598"/>
    </row>
    <row r="16" spans="1:6" s="573" customFormat="1" ht="37.5" customHeight="1" thickBot="1">
      <c r="A16" s="599">
        <v>8160</v>
      </c>
      <c r="B16" s="600" t="s">
        <v>1083</v>
      </c>
      <c r="C16" s="601"/>
      <c r="D16" s="602">
        <f>E16+F16</f>
        <v>33246.238</v>
      </c>
      <c r="E16" s="602">
        <f>E23+E27+E38+E39</f>
        <v>6498.557</v>
      </c>
      <c r="F16" s="602">
        <f>F39+F38+F27+F23+F18</f>
        <v>26747.681</v>
      </c>
    </row>
    <row r="17" spans="1:6" s="573" customFormat="1" ht="13.5" thickBot="1">
      <c r="A17" s="603"/>
      <c r="B17" s="604" t="s">
        <v>258</v>
      </c>
      <c r="C17" s="605"/>
      <c r="D17" s="606"/>
      <c r="E17" s="607"/>
      <c r="F17" s="608"/>
    </row>
    <row r="18" spans="1:6" s="613" customFormat="1" ht="24.75" thickBot="1">
      <c r="A18" s="599">
        <v>8161</v>
      </c>
      <c r="B18" s="609" t="s">
        <v>964</v>
      </c>
      <c r="C18" s="601"/>
      <c r="D18" s="610"/>
      <c r="E18" s="611" t="s">
        <v>944</v>
      </c>
      <c r="F18" s="612"/>
    </row>
    <row r="19" spans="1:6" s="613" customFormat="1" ht="12.75">
      <c r="A19" s="614"/>
      <c r="B19" s="615" t="s">
        <v>266</v>
      </c>
      <c r="C19" s="616"/>
      <c r="D19" s="617"/>
      <c r="E19" s="618"/>
      <c r="F19" s="619"/>
    </row>
    <row r="20" spans="1:6" ht="27" customHeight="1" thickBot="1">
      <c r="A20" s="568">
        <v>8162</v>
      </c>
      <c r="B20" s="576" t="s">
        <v>965</v>
      </c>
      <c r="C20" s="591" t="s">
        <v>966</v>
      </c>
      <c r="D20" s="620"/>
      <c r="E20" s="621" t="s">
        <v>944</v>
      </c>
      <c r="F20" s="622"/>
    </row>
    <row r="21" spans="1:6" s="613" customFormat="1" ht="71.25" customHeight="1" thickBot="1">
      <c r="A21" s="623">
        <v>8163</v>
      </c>
      <c r="B21" s="576" t="s">
        <v>967</v>
      </c>
      <c r="C21" s="591" t="s">
        <v>966</v>
      </c>
      <c r="D21" s="610"/>
      <c r="E21" s="611" t="s">
        <v>944</v>
      </c>
      <c r="F21" s="612"/>
    </row>
    <row r="22" spans="1:6" ht="14.25" customHeight="1" thickBot="1">
      <c r="A22" s="593">
        <v>8164</v>
      </c>
      <c r="B22" s="594" t="s">
        <v>968</v>
      </c>
      <c r="C22" s="595" t="s">
        <v>969</v>
      </c>
      <c r="D22" s="624"/>
      <c r="E22" s="625" t="s">
        <v>944</v>
      </c>
      <c r="F22" s="626"/>
    </row>
    <row r="23" spans="1:6" s="613" customFormat="1" ht="13.5" thickBot="1">
      <c r="A23" s="599">
        <v>8170</v>
      </c>
      <c r="B23" s="609" t="s">
        <v>970</v>
      </c>
      <c r="C23" s="601"/>
      <c r="D23" s="627"/>
      <c r="E23" s="611"/>
      <c r="F23" s="628"/>
    </row>
    <row r="24" spans="1:6" s="613" customFormat="1" ht="12.75">
      <c r="A24" s="614"/>
      <c r="B24" s="615" t="s">
        <v>266</v>
      </c>
      <c r="C24" s="616"/>
      <c r="D24" s="629"/>
      <c r="E24" s="618"/>
      <c r="F24" s="630"/>
    </row>
    <row r="25" spans="1:6" ht="24">
      <c r="A25" s="568">
        <v>8171</v>
      </c>
      <c r="B25" s="576" t="s">
        <v>971</v>
      </c>
      <c r="C25" s="591" t="s">
        <v>972</v>
      </c>
      <c r="D25" s="620"/>
      <c r="E25" s="621"/>
      <c r="F25" s="622"/>
    </row>
    <row r="26" spans="1:6" ht="13.5" thickBot="1">
      <c r="A26" s="568">
        <v>8172</v>
      </c>
      <c r="B26" s="631" t="s">
        <v>973</v>
      </c>
      <c r="C26" s="591" t="s">
        <v>974</v>
      </c>
      <c r="D26" s="620"/>
      <c r="E26" s="621"/>
      <c r="F26" s="622"/>
    </row>
    <row r="27" spans="1:6" s="613" customFormat="1" ht="24.75" thickBot="1">
      <c r="A27" s="632">
        <v>8190</v>
      </c>
      <c r="B27" s="633" t="s">
        <v>975</v>
      </c>
      <c r="C27" s="634"/>
      <c r="D27" s="610">
        <f>E27+F27</f>
        <v>33246.238</v>
      </c>
      <c r="E27" s="635">
        <f>E29</f>
        <v>6498.557</v>
      </c>
      <c r="F27" s="612">
        <f>F33</f>
        <v>26747.681</v>
      </c>
    </row>
    <row r="28" spans="1:6" s="613" customFormat="1" ht="12.75">
      <c r="A28" s="636"/>
      <c r="B28" s="575" t="s">
        <v>260</v>
      </c>
      <c r="C28" s="372"/>
      <c r="D28" s="637"/>
      <c r="E28" s="638"/>
      <c r="F28" s="639"/>
    </row>
    <row r="29" spans="1:6" ht="24">
      <c r="A29" s="640">
        <v>8191</v>
      </c>
      <c r="B29" s="615" t="s">
        <v>976</v>
      </c>
      <c r="C29" s="641">
        <v>9320</v>
      </c>
      <c r="D29" s="642">
        <f>E29</f>
        <v>6498.557</v>
      </c>
      <c r="E29" s="643">
        <f>E31</f>
        <v>6498.557</v>
      </c>
      <c r="F29" s="644" t="s">
        <v>534</v>
      </c>
    </row>
    <row r="30" spans="1:6" ht="12.75">
      <c r="A30" s="645"/>
      <c r="B30" s="575" t="s">
        <v>259</v>
      </c>
      <c r="C30" s="646"/>
      <c r="D30" s="647"/>
      <c r="E30" s="648"/>
      <c r="F30" s="622"/>
    </row>
    <row r="31" spans="1:6" ht="35.25" customHeight="1">
      <c r="A31" s="645">
        <v>8192</v>
      </c>
      <c r="B31" s="576" t="s">
        <v>977</v>
      </c>
      <c r="C31" s="646"/>
      <c r="D31" s="647">
        <f>E31</f>
        <v>6498.557</v>
      </c>
      <c r="E31" s="649">
        <f>'[3]Ekamutner'!$C$41</f>
        <v>6498.557</v>
      </c>
      <c r="F31" s="650" t="s">
        <v>944</v>
      </c>
    </row>
    <row r="32" spans="1:6" ht="24">
      <c r="A32" s="645">
        <v>8193</v>
      </c>
      <c r="B32" s="576" t="s">
        <v>978</v>
      </c>
      <c r="C32" s="646"/>
      <c r="D32" s="620"/>
      <c r="E32" s="651"/>
      <c r="F32" s="650" t="s">
        <v>534</v>
      </c>
    </row>
    <row r="33" spans="1:6" ht="24">
      <c r="A33" s="645">
        <v>8194</v>
      </c>
      <c r="B33" s="652" t="s">
        <v>979</v>
      </c>
      <c r="C33" s="653">
        <v>9330</v>
      </c>
      <c r="D33" s="654">
        <f>F33</f>
        <v>26747.681</v>
      </c>
      <c r="E33" s="651" t="s">
        <v>944</v>
      </c>
      <c r="F33" s="622">
        <f>F35</f>
        <v>26747.681</v>
      </c>
    </row>
    <row r="34" spans="1:6" ht="12.75">
      <c r="A34" s="645"/>
      <c r="B34" s="575" t="s">
        <v>259</v>
      </c>
      <c r="C34" s="653"/>
      <c r="D34" s="654"/>
      <c r="E34" s="651"/>
      <c r="F34" s="622"/>
    </row>
    <row r="35" spans="1:6" ht="24">
      <c r="A35" s="645">
        <v>8195</v>
      </c>
      <c r="B35" s="576" t="s">
        <v>980</v>
      </c>
      <c r="C35" s="653"/>
      <c r="D35" s="654">
        <f>F35</f>
        <v>26747.681</v>
      </c>
      <c r="E35" s="651" t="s">
        <v>944</v>
      </c>
      <c r="F35" s="655">
        <f>'[3]Ekamutner'!$C$42</f>
        <v>26747.681</v>
      </c>
    </row>
    <row r="36" spans="1:6" ht="24">
      <c r="A36" s="656">
        <v>8196</v>
      </c>
      <c r="B36" s="576" t="s">
        <v>981</v>
      </c>
      <c r="C36" s="653"/>
      <c r="D36" s="654"/>
      <c r="E36" s="651" t="s">
        <v>944</v>
      </c>
      <c r="F36" s="622"/>
    </row>
    <row r="37" spans="1:6" ht="24">
      <c r="A37" s="645">
        <v>8197</v>
      </c>
      <c r="B37" s="657" t="s">
        <v>982</v>
      </c>
      <c r="C37" s="658"/>
      <c r="D37" s="659" t="s">
        <v>944</v>
      </c>
      <c r="E37" s="660" t="s">
        <v>944</v>
      </c>
      <c r="F37" s="661" t="s">
        <v>944</v>
      </c>
    </row>
    <row r="38" spans="1:6" ht="36">
      <c r="A38" s="645">
        <v>8198</v>
      </c>
      <c r="B38" s="499" t="s">
        <v>983</v>
      </c>
      <c r="C38" s="662"/>
      <c r="D38" s="659" t="s">
        <v>944</v>
      </c>
      <c r="E38" s="621"/>
      <c r="F38" s="622"/>
    </row>
    <row r="39" spans="1:6" ht="36">
      <c r="A39" s="645">
        <v>8199</v>
      </c>
      <c r="B39" s="663" t="s">
        <v>1084</v>
      </c>
      <c r="C39" s="662"/>
      <c r="D39" s="654"/>
      <c r="E39" s="621">
        <v>0</v>
      </c>
      <c r="F39" s="622">
        <v>0</v>
      </c>
    </row>
    <row r="40" spans="1:6" ht="24">
      <c r="A40" s="645" t="s">
        <v>984</v>
      </c>
      <c r="B40" s="664" t="s">
        <v>985</v>
      </c>
      <c r="C40" s="662"/>
      <c r="D40" s="654"/>
      <c r="E40" s="660" t="s">
        <v>944</v>
      </c>
      <c r="F40" s="622"/>
    </row>
    <row r="41" spans="1:6" ht="30" customHeight="1">
      <c r="A41" s="574">
        <v>8200</v>
      </c>
      <c r="B41" s="665" t="s">
        <v>1085</v>
      </c>
      <c r="C41" s="646"/>
      <c r="D41" s="620">
        <f>E41</f>
        <v>0</v>
      </c>
      <c r="E41" s="648">
        <f>E43</f>
        <v>0</v>
      </c>
      <c r="F41" s="622">
        <f>F43</f>
        <v>0</v>
      </c>
    </row>
    <row r="42" spans="1:6" ht="12.75">
      <c r="A42" s="574"/>
      <c r="B42" s="666" t="s">
        <v>258</v>
      </c>
      <c r="C42" s="646"/>
      <c r="D42" s="620"/>
      <c r="E42" s="648"/>
      <c r="F42" s="622"/>
    </row>
    <row r="43" spans="1:6" ht="24">
      <c r="A43" s="574">
        <v>8210</v>
      </c>
      <c r="B43" s="667" t="s">
        <v>1086</v>
      </c>
      <c r="C43" s="646"/>
      <c r="D43" s="620">
        <f>E43+F43</f>
        <v>0</v>
      </c>
      <c r="E43" s="621">
        <f>E49</f>
        <v>0</v>
      </c>
      <c r="F43" s="622">
        <f>F45+F49</f>
        <v>0</v>
      </c>
    </row>
    <row r="44" spans="1:6" ht="12.75">
      <c r="A44" s="568"/>
      <c r="B44" s="576" t="s">
        <v>258</v>
      </c>
      <c r="C44" s="646"/>
      <c r="D44" s="620"/>
      <c r="E44" s="621"/>
      <c r="F44" s="622"/>
    </row>
    <row r="45" spans="1:6" ht="24">
      <c r="A45" s="574">
        <v>8211</v>
      </c>
      <c r="B45" s="668" t="s">
        <v>986</v>
      </c>
      <c r="C45" s="646"/>
      <c r="D45" s="620">
        <f>F45</f>
        <v>0</v>
      </c>
      <c r="E45" s="651" t="s">
        <v>944</v>
      </c>
      <c r="F45" s="622">
        <f>F47+F48</f>
        <v>0</v>
      </c>
    </row>
    <row r="46" spans="1:6" ht="12.75">
      <c r="A46" s="574"/>
      <c r="B46" s="575" t="s">
        <v>259</v>
      </c>
      <c r="C46" s="646"/>
      <c r="D46" s="620"/>
      <c r="E46" s="651"/>
      <c r="F46" s="622"/>
    </row>
    <row r="47" spans="1:6" ht="12.75">
      <c r="A47" s="574">
        <v>8212</v>
      </c>
      <c r="B47" s="631" t="s">
        <v>945</v>
      </c>
      <c r="C47" s="591" t="s">
        <v>987</v>
      </c>
      <c r="D47" s="620">
        <f>F47</f>
        <v>0</v>
      </c>
      <c r="E47" s="651" t="s">
        <v>944</v>
      </c>
      <c r="F47" s="622"/>
    </row>
    <row r="48" spans="1:6" ht="12.75">
      <c r="A48" s="574">
        <v>8213</v>
      </c>
      <c r="B48" s="631" t="s">
        <v>947</v>
      </c>
      <c r="C48" s="591" t="s">
        <v>988</v>
      </c>
      <c r="D48" s="620">
        <f>F48</f>
        <v>0</v>
      </c>
      <c r="E48" s="651" t="s">
        <v>944</v>
      </c>
      <c r="F48" s="622"/>
    </row>
    <row r="49" spans="1:6" ht="24">
      <c r="A49" s="574">
        <v>8220</v>
      </c>
      <c r="B49" s="668" t="s">
        <v>989</v>
      </c>
      <c r="C49" s="646"/>
      <c r="D49" s="620">
        <f>E49+F49</f>
        <v>0</v>
      </c>
      <c r="E49" s="669">
        <f>E55</f>
        <v>0</v>
      </c>
      <c r="F49" s="622">
        <f>F51+F55</f>
        <v>0</v>
      </c>
    </row>
    <row r="50" spans="1:6" ht="12.75">
      <c r="A50" s="574"/>
      <c r="B50" s="575" t="s">
        <v>258</v>
      </c>
      <c r="C50" s="646"/>
      <c r="D50" s="620"/>
      <c r="E50" s="669"/>
      <c r="F50" s="622"/>
    </row>
    <row r="51" spans="1:6" ht="12.75">
      <c r="A51" s="574">
        <v>8221</v>
      </c>
      <c r="B51" s="668" t="s">
        <v>990</v>
      </c>
      <c r="C51" s="646"/>
      <c r="D51" s="620">
        <f>F51</f>
        <v>0</v>
      </c>
      <c r="E51" s="651" t="s">
        <v>944</v>
      </c>
      <c r="F51" s="622">
        <f>F53+F54</f>
        <v>0</v>
      </c>
    </row>
    <row r="52" spans="1:6" ht="12.75">
      <c r="A52" s="574"/>
      <c r="B52" s="575" t="s">
        <v>266</v>
      </c>
      <c r="C52" s="646"/>
      <c r="D52" s="620"/>
      <c r="E52" s="651"/>
      <c r="F52" s="622"/>
    </row>
    <row r="53" spans="1:6" ht="12.75">
      <c r="A53" s="568">
        <v>8222</v>
      </c>
      <c r="B53" s="576" t="s">
        <v>991</v>
      </c>
      <c r="C53" s="591" t="s">
        <v>992</v>
      </c>
      <c r="D53" s="620">
        <f>F53</f>
        <v>0</v>
      </c>
      <c r="E53" s="651" t="s">
        <v>944</v>
      </c>
      <c r="F53" s="622"/>
    </row>
    <row r="54" spans="1:6" ht="12.75">
      <c r="A54" s="568">
        <v>8230</v>
      </c>
      <c r="B54" s="576" t="s">
        <v>993</v>
      </c>
      <c r="C54" s="591" t="s">
        <v>994</v>
      </c>
      <c r="D54" s="620">
        <f>F54</f>
        <v>0</v>
      </c>
      <c r="E54" s="651" t="s">
        <v>944</v>
      </c>
      <c r="F54" s="622"/>
    </row>
    <row r="55" spans="1:6" ht="12.75">
      <c r="A55" s="568">
        <v>8240</v>
      </c>
      <c r="B55" s="668" t="s">
        <v>995</v>
      </c>
      <c r="C55" s="646"/>
      <c r="D55" s="620">
        <f>E55+F55</f>
        <v>0</v>
      </c>
      <c r="E55" s="669">
        <f>E57+E58</f>
        <v>0</v>
      </c>
      <c r="F55" s="670">
        <f>F57+F58</f>
        <v>0</v>
      </c>
    </row>
    <row r="56" spans="1:6" ht="12.75">
      <c r="A56" s="574"/>
      <c r="B56" s="575" t="s">
        <v>266</v>
      </c>
      <c r="C56" s="646"/>
      <c r="D56" s="620"/>
      <c r="E56" s="669"/>
      <c r="F56" s="622"/>
    </row>
    <row r="57" spans="1:6" ht="12.75">
      <c r="A57" s="568">
        <v>8241</v>
      </c>
      <c r="B57" s="576" t="s">
        <v>996</v>
      </c>
      <c r="C57" s="591" t="s">
        <v>992</v>
      </c>
      <c r="D57" s="620">
        <f>E57+F57</f>
        <v>0</v>
      </c>
      <c r="E57" s="648"/>
      <c r="F57" s="622"/>
    </row>
    <row r="58" spans="1:6" ht="13.5" thickBot="1">
      <c r="A58" s="583">
        <v>8250</v>
      </c>
      <c r="B58" s="584" t="s">
        <v>997</v>
      </c>
      <c r="C58" s="671" t="s">
        <v>994</v>
      </c>
      <c r="D58" s="672">
        <f>E58+F58</f>
        <v>0</v>
      </c>
      <c r="E58" s="586"/>
      <c r="F58" s="587"/>
    </row>
    <row r="59" ht="12.75">
      <c r="C59" s="673"/>
    </row>
    <row r="60" ht="12.75">
      <c r="C60" s="673"/>
    </row>
    <row r="61" ht="12.75">
      <c r="C61" s="673"/>
    </row>
    <row r="62" ht="12.75">
      <c r="C62" s="673"/>
    </row>
    <row r="63" ht="12.75">
      <c r="C63" s="673"/>
    </row>
    <row r="64" ht="12.75">
      <c r="C64" s="673"/>
    </row>
    <row r="65" ht="12.75">
      <c r="C65" s="673"/>
    </row>
    <row r="66" ht="12.75">
      <c r="C66" s="673"/>
    </row>
    <row r="67" ht="12.75">
      <c r="C67" s="673"/>
    </row>
    <row r="68" ht="12.75">
      <c r="C68" s="673"/>
    </row>
    <row r="69" ht="12.75">
      <c r="C69" s="673"/>
    </row>
    <row r="70" ht="12.75">
      <c r="C70" s="673"/>
    </row>
    <row r="71" ht="12.75">
      <c r="C71" s="673"/>
    </row>
    <row r="72" ht="12.75">
      <c r="C72" s="673"/>
    </row>
    <row r="73" ht="12.75">
      <c r="C73" s="673"/>
    </row>
    <row r="74" ht="12.75">
      <c r="C74" s="673"/>
    </row>
    <row r="75" ht="12.75">
      <c r="C75" s="673"/>
    </row>
    <row r="76" ht="12.75">
      <c r="C76" s="673"/>
    </row>
    <row r="77" ht="12.75">
      <c r="C77" s="673"/>
    </row>
    <row r="78" ht="12.75">
      <c r="C78" s="673"/>
    </row>
    <row r="79" ht="12.75">
      <c r="C79" s="673"/>
    </row>
    <row r="80" ht="12.75">
      <c r="C80" s="673"/>
    </row>
    <row r="81" ht="12.75">
      <c r="C81" s="673"/>
    </row>
    <row r="82" ht="12.75">
      <c r="C82" s="673"/>
    </row>
    <row r="83" ht="12.75">
      <c r="C83" s="673"/>
    </row>
    <row r="84" ht="12.75">
      <c r="C84" s="673"/>
    </row>
    <row r="85" ht="12.75">
      <c r="C85" s="673"/>
    </row>
    <row r="86" ht="12.75">
      <c r="C86" s="673"/>
    </row>
    <row r="87" ht="12.75">
      <c r="C87" s="673"/>
    </row>
    <row r="88" ht="12.75">
      <c r="C88" s="673"/>
    </row>
    <row r="89" ht="12.75">
      <c r="C89" s="673"/>
    </row>
    <row r="90" ht="12.75">
      <c r="C90" s="673"/>
    </row>
    <row r="91" ht="12.75">
      <c r="C91" s="673"/>
    </row>
    <row r="92" ht="12.75">
      <c r="C92" s="673"/>
    </row>
    <row r="93" ht="12.75">
      <c r="C93" s="673"/>
    </row>
    <row r="94" ht="12.75">
      <c r="C94" s="673"/>
    </row>
    <row r="95" ht="12.75">
      <c r="C95" s="673"/>
    </row>
    <row r="96" ht="12.75">
      <c r="C96" s="673"/>
    </row>
    <row r="97" ht="12.75">
      <c r="C97" s="673"/>
    </row>
    <row r="98" ht="12.75">
      <c r="C98" s="673"/>
    </row>
    <row r="99" ht="12.75">
      <c r="C99" s="673"/>
    </row>
    <row r="100" ht="12.75">
      <c r="C100" s="673"/>
    </row>
    <row r="101" ht="12.75">
      <c r="C101" s="673"/>
    </row>
    <row r="102" ht="12.75">
      <c r="C102" s="673"/>
    </row>
    <row r="103" ht="12.75">
      <c r="C103" s="673"/>
    </row>
    <row r="104" ht="12.75">
      <c r="C104" s="673"/>
    </row>
    <row r="105" ht="12.75">
      <c r="C105" s="673"/>
    </row>
    <row r="106" ht="12.75">
      <c r="C106" s="673"/>
    </row>
    <row r="107" ht="12.75">
      <c r="C107" s="673"/>
    </row>
    <row r="108" ht="12.75">
      <c r="C108" s="673"/>
    </row>
    <row r="109" ht="12.75">
      <c r="C109" s="673"/>
    </row>
    <row r="110" ht="12.75">
      <c r="C110" s="673"/>
    </row>
    <row r="111" ht="12.75">
      <c r="C111" s="673"/>
    </row>
    <row r="112" ht="12.75">
      <c r="C112" s="673"/>
    </row>
    <row r="113" ht="12.75">
      <c r="C113" s="673"/>
    </row>
    <row r="114" ht="12.75">
      <c r="C114" s="673"/>
    </row>
    <row r="115" ht="12.75">
      <c r="C115" s="673"/>
    </row>
    <row r="116" ht="12.75">
      <c r="C116" s="673"/>
    </row>
    <row r="117" ht="12.75">
      <c r="C117" s="673"/>
    </row>
    <row r="118" ht="12.75">
      <c r="C118" s="673"/>
    </row>
    <row r="119" ht="12.75">
      <c r="C119" s="673"/>
    </row>
    <row r="120" ht="12.75">
      <c r="C120" s="673"/>
    </row>
    <row r="121" ht="12.75">
      <c r="C121" s="673"/>
    </row>
    <row r="122" ht="12.75">
      <c r="C122" s="673"/>
    </row>
    <row r="123" ht="12.75">
      <c r="C123" s="673"/>
    </row>
    <row r="124" ht="12.75">
      <c r="C124" s="673"/>
    </row>
    <row r="125" ht="12.75">
      <c r="C125" s="673"/>
    </row>
    <row r="126" ht="12.75">
      <c r="C126" s="673"/>
    </row>
    <row r="127" ht="12.75">
      <c r="C127" s="673"/>
    </row>
    <row r="128" ht="12.75">
      <c r="C128" s="673"/>
    </row>
    <row r="129" ht="12.75">
      <c r="C129" s="673"/>
    </row>
    <row r="130" ht="12.75">
      <c r="C130" s="673"/>
    </row>
    <row r="131" ht="12.75">
      <c r="C131" s="673"/>
    </row>
    <row r="132" ht="12.75">
      <c r="C132" s="673"/>
    </row>
    <row r="133" ht="12.75">
      <c r="C133" s="673"/>
    </row>
    <row r="134" ht="12.75">
      <c r="C134" s="673"/>
    </row>
    <row r="135" ht="12.75">
      <c r="C135" s="673"/>
    </row>
    <row r="136" ht="12.75">
      <c r="C136" s="673"/>
    </row>
    <row r="137" ht="12.75">
      <c r="C137" s="673"/>
    </row>
    <row r="138" ht="12.75">
      <c r="C138" s="673"/>
    </row>
    <row r="139" ht="12.75">
      <c r="C139" s="673"/>
    </row>
    <row r="140" ht="12.75">
      <c r="C140" s="673"/>
    </row>
    <row r="141" ht="12.75">
      <c r="C141" s="673"/>
    </row>
    <row r="142" ht="12.75">
      <c r="C142" s="673"/>
    </row>
    <row r="143" ht="12.75">
      <c r="C143" s="673"/>
    </row>
    <row r="144" ht="12.75">
      <c r="C144" s="673"/>
    </row>
    <row r="145" ht="12.75">
      <c r="C145" s="673"/>
    </row>
    <row r="146" ht="12.75">
      <c r="C146" s="673"/>
    </row>
    <row r="147" ht="12.75">
      <c r="C147" s="673"/>
    </row>
    <row r="148" ht="12.75">
      <c r="C148" s="673"/>
    </row>
    <row r="149" ht="12.75">
      <c r="C149" s="673"/>
    </row>
    <row r="150" ht="12.75">
      <c r="C150" s="673"/>
    </row>
    <row r="151" ht="12.75">
      <c r="C151" s="673"/>
    </row>
    <row r="152" ht="12.75">
      <c r="C152" s="673"/>
    </row>
    <row r="153" ht="12.75">
      <c r="C153" s="673"/>
    </row>
    <row r="154" ht="12.75">
      <c r="C154" s="673"/>
    </row>
    <row r="155" ht="12.75">
      <c r="C155" s="673"/>
    </row>
    <row r="156" ht="12.75">
      <c r="C156" s="673"/>
    </row>
    <row r="157" ht="12.75">
      <c r="C157" s="673"/>
    </row>
    <row r="158" ht="12.75">
      <c r="C158" s="673"/>
    </row>
    <row r="159" ht="12.75">
      <c r="C159" s="673"/>
    </row>
    <row r="160" ht="12.75">
      <c r="C160" s="673"/>
    </row>
    <row r="161" ht="12.75">
      <c r="C161" s="673"/>
    </row>
    <row r="162" ht="12.75">
      <c r="C162" s="673"/>
    </row>
    <row r="163" ht="12.75">
      <c r="C163" s="673"/>
    </row>
    <row r="164" ht="12.75">
      <c r="C164" s="673"/>
    </row>
    <row r="165" ht="12.75">
      <c r="C165" s="673"/>
    </row>
    <row r="166" ht="12.75">
      <c r="C166" s="673"/>
    </row>
    <row r="167" ht="12.75">
      <c r="C167" s="673"/>
    </row>
    <row r="168" ht="12.75">
      <c r="C168" s="673"/>
    </row>
    <row r="169" ht="12.75">
      <c r="C169" s="673"/>
    </row>
    <row r="170" ht="12.75">
      <c r="C170" s="673"/>
    </row>
    <row r="171" ht="12.75">
      <c r="C171" s="673"/>
    </row>
    <row r="172" ht="12.75">
      <c r="C172" s="673"/>
    </row>
    <row r="173" ht="12.75">
      <c r="C173" s="673"/>
    </row>
    <row r="174" ht="12.75">
      <c r="C174" s="673"/>
    </row>
    <row r="175" ht="12.75">
      <c r="C175" s="673"/>
    </row>
    <row r="176" ht="12.75">
      <c r="C176" s="673"/>
    </row>
    <row r="177" ht="12.75">
      <c r="C177" s="673"/>
    </row>
    <row r="178" ht="12.75">
      <c r="C178" s="673"/>
    </row>
    <row r="179" ht="12.75">
      <c r="C179" s="673"/>
    </row>
    <row r="180" ht="12.75">
      <c r="C180" s="673"/>
    </row>
    <row r="181" ht="12.75">
      <c r="C181" s="673"/>
    </row>
    <row r="182" ht="12.75">
      <c r="C182" s="673"/>
    </row>
    <row r="183" ht="12.75">
      <c r="C183" s="673"/>
    </row>
    <row r="184" ht="12.75">
      <c r="C184" s="673"/>
    </row>
    <row r="185" ht="12.75">
      <c r="C185" s="673"/>
    </row>
    <row r="186" ht="12.75">
      <c r="C186" s="673"/>
    </row>
    <row r="187" ht="12.75">
      <c r="C187" s="673"/>
    </row>
    <row r="188" ht="12.75">
      <c r="C188" s="673"/>
    </row>
    <row r="189" ht="12.75">
      <c r="C189" s="673"/>
    </row>
    <row r="190" ht="12.75">
      <c r="C190" s="673"/>
    </row>
    <row r="191" ht="12.75">
      <c r="C191" s="673"/>
    </row>
    <row r="192" ht="12.75">
      <c r="C192" s="673"/>
    </row>
    <row r="193" ht="12.75">
      <c r="C193" s="673"/>
    </row>
    <row r="194" ht="12.75">
      <c r="C194" s="673"/>
    </row>
    <row r="195" ht="12.75">
      <c r="C195" s="673"/>
    </row>
    <row r="196" ht="12.75">
      <c r="C196" s="673"/>
    </row>
    <row r="197" ht="12.75">
      <c r="C197" s="673"/>
    </row>
    <row r="198" ht="12.75">
      <c r="C198" s="673"/>
    </row>
    <row r="199" ht="12.75">
      <c r="C199" s="673"/>
    </row>
    <row r="200" ht="12.75">
      <c r="C200" s="673"/>
    </row>
    <row r="201" ht="12.75">
      <c r="C201" s="673"/>
    </row>
    <row r="202" ht="12.75">
      <c r="C202" s="673"/>
    </row>
    <row r="203" ht="12.75">
      <c r="C203" s="673"/>
    </row>
    <row r="204" ht="12.75">
      <c r="C204" s="673"/>
    </row>
    <row r="205" ht="12.75">
      <c r="C205" s="673"/>
    </row>
    <row r="206" ht="12.75">
      <c r="C206" s="673"/>
    </row>
    <row r="207" ht="12.75">
      <c r="C207" s="673"/>
    </row>
    <row r="208" ht="12.75">
      <c r="C208" s="673"/>
    </row>
    <row r="209" ht="12.75">
      <c r="C209" s="673"/>
    </row>
    <row r="210" ht="12.75">
      <c r="C210" s="673"/>
    </row>
    <row r="211" ht="12.75">
      <c r="C211" s="673"/>
    </row>
    <row r="212" ht="12.75">
      <c r="C212" s="673"/>
    </row>
    <row r="213" ht="12.75">
      <c r="C213" s="673"/>
    </row>
    <row r="214" ht="12.75">
      <c r="C214" s="673"/>
    </row>
    <row r="215" ht="12.75">
      <c r="C215" s="673"/>
    </row>
    <row r="216" ht="12.75">
      <c r="C216" s="673"/>
    </row>
    <row r="217" ht="12.75">
      <c r="C217" s="673"/>
    </row>
    <row r="218" ht="12.75">
      <c r="C218" s="673"/>
    </row>
    <row r="219" ht="12.75">
      <c r="C219" s="673"/>
    </row>
    <row r="220" ht="12.75">
      <c r="C220" s="673"/>
    </row>
    <row r="221" ht="12.75">
      <c r="C221" s="673"/>
    </row>
    <row r="222" ht="12.75">
      <c r="C222" s="673"/>
    </row>
    <row r="223" ht="12.75">
      <c r="C223" s="673"/>
    </row>
    <row r="224" ht="12.75">
      <c r="C224" s="673"/>
    </row>
    <row r="225" ht="12.75">
      <c r="C225" s="673"/>
    </row>
  </sheetData>
  <sheetProtection/>
  <mergeCells count="3">
    <mergeCell ref="A3:A4"/>
    <mergeCell ref="D3:D4"/>
    <mergeCell ref="E3:F3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8"/>
  <sheetViews>
    <sheetView tabSelected="1" zoomScale="120" zoomScaleNormal="120" zoomScalePageLayoutView="0" workbookViewId="0" topLeftCell="A1">
      <pane ySplit="9" topLeftCell="A10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5.421875" style="728" customWidth="1"/>
    <col min="2" max="2" width="4.8515625" style="729" customWidth="1"/>
    <col min="3" max="3" width="5.421875" style="730" customWidth="1"/>
    <col min="4" max="4" width="4.8515625" style="731" customWidth="1"/>
    <col min="5" max="5" width="6.57421875" style="731" customWidth="1"/>
    <col min="6" max="6" width="43.8515625" style="732" customWidth="1"/>
    <col min="7" max="7" width="1.57421875" style="733" hidden="1" customWidth="1"/>
    <col min="8" max="8" width="14.140625" style="734" customWidth="1"/>
    <col min="9" max="9" width="17.421875" style="734" customWidth="1"/>
    <col min="10" max="10" width="14.8515625" style="734" customWidth="1"/>
    <col min="11" max="11" width="17.140625" style="736" customWidth="1"/>
    <col min="12" max="12" width="16.421875" style="736" bestFit="1" customWidth="1"/>
    <col min="13" max="13" width="17.28125" style="736" bestFit="1" customWidth="1"/>
    <col min="14" max="14" width="10.57421875" style="736" bestFit="1" customWidth="1"/>
    <col min="15" max="16384" width="9.140625" style="736" customWidth="1"/>
  </cols>
  <sheetData>
    <row r="1" ht="15">
      <c r="J1" s="735" t="s">
        <v>1004</v>
      </c>
    </row>
    <row r="3" spans="1:10" ht="18">
      <c r="A3" s="737" t="s">
        <v>1088</v>
      </c>
      <c r="B3" s="737"/>
      <c r="C3" s="737"/>
      <c r="D3" s="737"/>
      <c r="E3" s="737"/>
      <c r="F3" s="737"/>
      <c r="G3" s="737"/>
      <c r="H3" s="737"/>
      <c r="I3" s="737"/>
      <c r="J3" s="737"/>
    </row>
    <row r="4" spans="1:10" ht="38.25" customHeight="1">
      <c r="A4" s="738" t="s">
        <v>790</v>
      </c>
      <c r="B4" s="738"/>
      <c r="C4" s="738"/>
      <c r="D4" s="738"/>
      <c r="E4" s="738"/>
      <c r="F4" s="738"/>
      <c r="G4" s="738"/>
      <c r="H4" s="738"/>
      <c r="I4" s="738"/>
      <c r="J4" s="738"/>
    </row>
    <row r="5" spans="2:10" ht="15">
      <c r="B5" s="739"/>
      <c r="C5" s="740"/>
      <c r="D5" s="740"/>
      <c r="E5" s="740"/>
      <c r="F5" s="741"/>
      <c r="I5" s="742" t="s">
        <v>305</v>
      </c>
      <c r="J5" s="742"/>
    </row>
    <row r="6" spans="1:10" s="751" customFormat="1" ht="15">
      <c r="A6" s="743" t="s">
        <v>303</v>
      </c>
      <c r="B6" s="744" t="s">
        <v>137</v>
      </c>
      <c r="C6" s="745" t="s">
        <v>531</v>
      </c>
      <c r="D6" s="745" t="s">
        <v>532</v>
      </c>
      <c r="E6" s="746" t="s">
        <v>791</v>
      </c>
      <c r="F6" s="747" t="s">
        <v>889</v>
      </c>
      <c r="G6" s="748" t="s">
        <v>530</v>
      </c>
      <c r="H6" s="749" t="s">
        <v>306</v>
      </c>
      <c r="I6" s="750" t="s">
        <v>407</v>
      </c>
      <c r="J6" s="750"/>
    </row>
    <row r="7" spans="1:11" s="757" customFormat="1" ht="48" customHeight="1">
      <c r="A7" s="743"/>
      <c r="B7" s="752"/>
      <c r="C7" s="752"/>
      <c r="D7" s="752"/>
      <c r="E7" s="753"/>
      <c r="F7" s="747"/>
      <c r="G7" s="748"/>
      <c r="H7" s="754"/>
      <c r="I7" s="755" t="s">
        <v>521</v>
      </c>
      <c r="J7" s="755" t="s">
        <v>522</v>
      </c>
      <c r="K7" s="756"/>
    </row>
    <row r="8" spans="1:14" s="757" customFormat="1" ht="15">
      <c r="A8" s="758">
        <v>1</v>
      </c>
      <c r="B8" s="758">
        <v>2</v>
      </c>
      <c r="C8" s="758">
        <v>3</v>
      </c>
      <c r="D8" s="758">
        <v>4</v>
      </c>
      <c r="E8" s="758">
        <v>5</v>
      </c>
      <c r="F8" s="758">
        <v>6</v>
      </c>
      <c r="G8" s="758">
        <v>7</v>
      </c>
      <c r="H8" s="759" t="s">
        <v>792</v>
      </c>
      <c r="I8" s="759" t="s">
        <v>793</v>
      </c>
      <c r="J8" s="759" t="s">
        <v>794</v>
      </c>
      <c r="K8" s="756"/>
      <c r="L8" s="760"/>
      <c r="M8" s="760"/>
      <c r="N8" s="760"/>
    </row>
    <row r="9" spans="1:13" s="771" customFormat="1" ht="15.75" customHeight="1">
      <c r="A9" s="761">
        <v>2000</v>
      </c>
      <c r="B9" s="762" t="s">
        <v>533</v>
      </c>
      <c r="C9" s="763" t="s">
        <v>534</v>
      </c>
      <c r="D9" s="764" t="s">
        <v>534</v>
      </c>
      <c r="E9" s="764"/>
      <c r="F9" s="765" t="s">
        <v>1089</v>
      </c>
      <c r="G9" s="766"/>
      <c r="H9" s="767">
        <f>SUM(I9:J9)</f>
        <v>1386682.9570000002</v>
      </c>
      <c r="I9" s="768">
        <f>I10+I113+I137+I185+I313+I344+I447+I523+I583+I629</f>
        <v>1250314.1570000001</v>
      </c>
      <c r="J9" s="768">
        <f>J10+J113+J137+J185+J313+J344+J447+J523+J583+J629</f>
        <v>136368.8</v>
      </c>
      <c r="K9" s="769"/>
      <c r="L9" s="770"/>
      <c r="M9" s="770"/>
    </row>
    <row r="10" spans="1:12" s="779" customFormat="1" ht="31.5" customHeight="1">
      <c r="A10" s="772">
        <v>2100</v>
      </c>
      <c r="B10" s="773" t="s">
        <v>352</v>
      </c>
      <c r="C10" s="774">
        <v>0</v>
      </c>
      <c r="D10" s="774">
        <v>0</v>
      </c>
      <c r="E10" s="774"/>
      <c r="F10" s="775" t="s">
        <v>1090</v>
      </c>
      <c r="G10" s="776" t="s">
        <v>535</v>
      </c>
      <c r="H10" s="777">
        <f aca="true" t="shared" si="0" ref="H10:H103">SUM(I10:J10)</f>
        <v>388770.5</v>
      </c>
      <c r="I10" s="778">
        <f>SUM(I11,I43,I52,I73,I78,I83,I99,I104)</f>
        <v>357709.2</v>
      </c>
      <c r="J10" s="778">
        <f>SUM(J11,J43,J52,J73,J78,J83,J99,J104)</f>
        <v>31061.3</v>
      </c>
      <c r="L10" s="780"/>
    </row>
    <row r="11" spans="1:10" s="785" customFormat="1" ht="48" customHeight="1">
      <c r="A11" s="781">
        <v>2110</v>
      </c>
      <c r="B11" s="773" t="s">
        <v>352</v>
      </c>
      <c r="C11" s="774">
        <v>1</v>
      </c>
      <c r="D11" s="774">
        <v>0</v>
      </c>
      <c r="E11" s="774"/>
      <c r="F11" s="782" t="s">
        <v>796</v>
      </c>
      <c r="G11" s="783" t="s">
        <v>536</v>
      </c>
      <c r="H11" s="777">
        <f t="shared" si="0"/>
        <v>249738.8</v>
      </c>
      <c r="I11" s="784">
        <f>SUM(I12+I35+I39)</f>
        <v>241903.8</v>
      </c>
      <c r="J11" s="784">
        <f>SUM(J12)</f>
        <v>7835</v>
      </c>
    </row>
    <row r="12" spans="1:10" ht="30.75" customHeight="1">
      <c r="A12" s="781">
        <v>2111</v>
      </c>
      <c r="B12" s="773" t="s">
        <v>352</v>
      </c>
      <c r="C12" s="774">
        <v>1</v>
      </c>
      <c r="D12" s="774">
        <v>1</v>
      </c>
      <c r="E12" s="774"/>
      <c r="F12" s="786" t="s">
        <v>139</v>
      </c>
      <c r="G12" s="787" t="s">
        <v>537</v>
      </c>
      <c r="H12" s="788">
        <f t="shared" si="0"/>
        <v>249738.8</v>
      </c>
      <c r="I12" s="788">
        <f>SUM(I14:I34)</f>
        <v>241903.8</v>
      </c>
      <c r="J12" s="788">
        <f>SUM(J14:J34)</f>
        <v>7835</v>
      </c>
    </row>
    <row r="13" spans="1:10" ht="36" hidden="1">
      <c r="A13" s="781"/>
      <c r="B13" s="773"/>
      <c r="C13" s="774"/>
      <c r="D13" s="774"/>
      <c r="E13" s="774"/>
      <c r="F13" s="786" t="s">
        <v>297</v>
      </c>
      <c r="G13" s="787"/>
      <c r="H13" s="788"/>
      <c r="I13" s="789"/>
      <c r="J13" s="789"/>
    </row>
    <row r="14" spans="1:10" ht="24">
      <c r="A14" s="781"/>
      <c r="B14" s="773"/>
      <c r="C14" s="774"/>
      <c r="D14" s="774"/>
      <c r="E14" s="781">
        <v>4111</v>
      </c>
      <c r="F14" s="790" t="s">
        <v>191</v>
      </c>
      <c r="G14" s="787"/>
      <c r="H14" s="788">
        <f t="shared" si="0"/>
        <v>170720</v>
      </c>
      <c r="I14" s="788">
        <f>'[3]2021'!$E$25</f>
        <v>170720</v>
      </c>
      <c r="J14" s="789"/>
    </row>
    <row r="15" spans="1:10" ht="24">
      <c r="A15" s="781"/>
      <c r="B15" s="773"/>
      <c r="C15" s="774"/>
      <c r="D15" s="774"/>
      <c r="E15" s="781">
        <v>4112</v>
      </c>
      <c r="F15" s="790" t="s">
        <v>192</v>
      </c>
      <c r="G15" s="787"/>
      <c r="H15" s="788">
        <f t="shared" si="0"/>
        <v>30000</v>
      </c>
      <c r="I15" s="788">
        <f>'[3]Qaxaqapetaran'!$C$6</f>
        <v>30000</v>
      </c>
      <c r="J15" s="789"/>
    </row>
    <row r="16" spans="1:10" ht="15" hidden="1">
      <c r="A16" s="781"/>
      <c r="B16" s="773"/>
      <c r="C16" s="774"/>
      <c r="D16" s="774"/>
      <c r="E16" s="781">
        <v>4131</v>
      </c>
      <c r="F16" s="786" t="s">
        <v>797</v>
      </c>
      <c r="G16" s="787"/>
      <c r="H16" s="788">
        <f t="shared" si="0"/>
        <v>0</v>
      </c>
      <c r="I16" s="788"/>
      <c r="J16" s="789"/>
    </row>
    <row r="17" spans="1:10" ht="15">
      <c r="A17" s="781"/>
      <c r="B17" s="773"/>
      <c r="C17" s="774"/>
      <c r="D17" s="774"/>
      <c r="E17" s="781">
        <v>4212</v>
      </c>
      <c r="F17" s="786" t="s">
        <v>798</v>
      </c>
      <c r="G17" s="787"/>
      <c r="H17" s="788">
        <f aca="true" t="shared" si="1" ref="H17:H25">SUM(I17:J17)</f>
        <v>22100</v>
      </c>
      <c r="I17" s="788">
        <f>'[3]Qaxaqapetaran'!$C$7+'[3]Qaxaqapetaran'!$C$8</f>
        <v>22100</v>
      </c>
      <c r="J17" s="789"/>
    </row>
    <row r="18" spans="1:10" ht="15">
      <c r="A18" s="781"/>
      <c r="B18" s="773"/>
      <c r="C18" s="774"/>
      <c r="D18" s="774"/>
      <c r="E18" s="781">
        <v>4213</v>
      </c>
      <c r="F18" s="786" t="s">
        <v>195</v>
      </c>
      <c r="G18" s="787"/>
      <c r="H18" s="788">
        <f t="shared" si="1"/>
        <v>400</v>
      </c>
      <c r="I18" s="788">
        <f>'[3]Qaxaqapetaran'!$C$9+'[3]Qaxaqapetaran'!$C$10</f>
        <v>400</v>
      </c>
      <c r="J18" s="789"/>
    </row>
    <row r="19" spans="1:10" ht="15">
      <c r="A19" s="781"/>
      <c r="B19" s="773"/>
      <c r="C19" s="774"/>
      <c r="D19" s="774"/>
      <c r="E19" s="781">
        <v>4214</v>
      </c>
      <c r="F19" s="786" t="s">
        <v>196</v>
      </c>
      <c r="G19" s="787"/>
      <c r="H19" s="788">
        <f t="shared" si="1"/>
        <v>2200</v>
      </c>
      <c r="I19" s="788">
        <f>'[3]Qaxaqapetaran'!$C$11+'[3]Qaxaqapetaran'!$C$12+'[3]Qaxaqapetaran'!$C$13</f>
        <v>2200</v>
      </c>
      <c r="J19" s="789"/>
    </row>
    <row r="20" spans="1:10" ht="15">
      <c r="A20" s="781"/>
      <c r="B20" s="773"/>
      <c r="C20" s="774"/>
      <c r="D20" s="774"/>
      <c r="E20" s="781">
        <v>4215</v>
      </c>
      <c r="F20" s="786" t="s">
        <v>346</v>
      </c>
      <c r="G20" s="787"/>
      <c r="H20" s="788">
        <f t="shared" si="1"/>
        <v>150</v>
      </c>
      <c r="I20" s="788">
        <f>'[3]Qaxaqapetaran'!$C$14</f>
        <v>150</v>
      </c>
      <c r="J20" s="789"/>
    </row>
    <row r="21" spans="1:10" ht="15">
      <c r="A21" s="781"/>
      <c r="B21" s="773"/>
      <c r="C21" s="774"/>
      <c r="D21" s="774"/>
      <c r="E21" s="781">
        <v>4221</v>
      </c>
      <c r="F21" s="786" t="s">
        <v>200</v>
      </c>
      <c r="G21" s="787"/>
      <c r="H21" s="788">
        <f t="shared" si="1"/>
        <v>500</v>
      </c>
      <c r="I21" s="788">
        <f>'[3]Qaxaqapetaran'!$C$16</f>
        <v>500</v>
      </c>
      <c r="J21" s="789"/>
    </row>
    <row r="22" spans="1:10" ht="15">
      <c r="A22" s="781"/>
      <c r="B22" s="773"/>
      <c r="C22" s="774"/>
      <c r="D22" s="774"/>
      <c r="E22" s="781">
        <v>4234</v>
      </c>
      <c r="F22" s="786" t="s">
        <v>873</v>
      </c>
      <c r="G22" s="787"/>
      <c r="H22" s="788">
        <f>SUM(I22:J22)</f>
        <v>444</v>
      </c>
      <c r="I22" s="788">
        <f>'[3]Qaxaqapetaran'!$C$18+'[3]Qaxaqapetaran'!$C$17</f>
        <v>444</v>
      </c>
      <c r="J22" s="789"/>
    </row>
    <row r="23" spans="1:10" ht="15">
      <c r="A23" s="781"/>
      <c r="B23" s="773"/>
      <c r="C23" s="774"/>
      <c r="D23" s="774"/>
      <c r="E23" s="781">
        <v>4241</v>
      </c>
      <c r="F23" s="786" t="s">
        <v>211</v>
      </c>
      <c r="G23" s="787"/>
      <c r="H23" s="788">
        <f>SUM(I23:J23)</f>
        <v>530</v>
      </c>
      <c r="I23" s="788">
        <f>'[3]2021'!$AC$25+'[3]2021'!$AC$38</f>
        <v>530</v>
      </c>
      <c r="J23" s="789"/>
    </row>
    <row r="24" spans="1:10" ht="15" hidden="1">
      <c r="A24" s="781"/>
      <c r="B24" s="773"/>
      <c r="C24" s="774"/>
      <c r="D24" s="774"/>
      <c r="E24" s="781">
        <v>4232</v>
      </c>
      <c r="F24" s="786" t="s">
        <v>918</v>
      </c>
      <c r="G24" s="787"/>
      <c r="H24" s="788">
        <f>SUM(I24:J24)</f>
        <v>0</v>
      </c>
      <c r="I24" s="788">
        <f>'[2]2020'!$S$26</f>
        <v>0</v>
      </c>
      <c r="J24" s="789"/>
    </row>
    <row r="25" spans="1:10" ht="24">
      <c r="A25" s="781"/>
      <c r="B25" s="773"/>
      <c r="C25" s="774"/>
      <c r="D25" s="774"/>
      <c r="E25" s="781">
        <v>4252</v>
      </c>
      <c r="F25" s="786" t="s">
        <v>213</v>
      </c>
      <c r="G25" s="787"/>
      <c r="H25" s="788">
        <f t="shared" si="1"/>
        <v>4000</v>
      </c>
      <c r="I25" s="788">
        <f>'[3]Qaxaqapetaran'!$C$20+'[3]Qaxaqapetaran'!$C$21</f>
        <v>4000</v>
      </c>
      <c r="J25" s="789"/>
    </row>
    <row r="26" spans="1:10" ht="15">
      <c r="A26" s="781"/>
      <c r="B26" s="773"/>
      <c r="C26" s="774"/>
      <c r="D26" s="774"/>
      <c r="E26" s="781">
        <v>4261</v>
      </c>
      <c r="F26" s="786" t="s">
        <v>214</v>
      </c>
      <c r="G26" s="787"/>
      <c r="H26" s="788">
        <f t="shared" si="0"/>
        <v>900</v>
      </c>
      <c r="I26" s="788">
        <f>'[3]Qaxaqapetaran'!$C$22</f>
        <v>900</v>
      </c>
      <c r="J26" s="789"/>
    </row>
    <row r="27" spans="1:10" ht="15">
      <c r="A27" s="781"/>
      <c r="B27" s="773"/>
      <c r="C27" s="774"/>
      <c r="D27" s="774"/>
      <c r="E27" s="781">
        <v>4264</v>
      </c>
      <c r="F27" s="786" t="s">
        <v>216</v>
      </c>
      <c r="G27" s="787"/>
      <c r="H27" s="788">
        <f t="shared" si="0"/>
        <v>8446</v>
      </c>
      <c r="I27" s="788">
        <f>'[3]Qaxaqapetaran'!$C$23+'[3]Qaxaqapetaran'!$C$24+'[3]Qaxaqapetaran'!$C$25+'[3]Hamaynq'!$C$33</f>
        <v>8446</v>
      </c>
      <c r="J27" s="789"/>
    </row>
    <row r="28" spans="1:10" ht="15">
      <c r="A28" s="781"/>
      <c r="B28" s="773"/>
      <c r="C28" s="774"/>
      <c r="D28" s="774"/>
      <c r="E28" s="781">
        <v>4267</v>
      </c>
      <c r="F28" s="786" t="s">
        <v>219</v>
      </c>
      <c r="G28" s="787"/>
      <c r="H28" s="788">
        <f aca="true" t="shared" si="2" ref="H28:H33">SUM(I28:J28)</f>
        <v>600</v>
      </c>
      <c r="I28" s="788">
        <f>'[3]Qaxaqapetaran'!$C$26</f>
        <v>600</v>
      </c>
      <c r="J28" s="789"/>
    </row>
    <row r="29" spans="1:10" ht="15">
      <c r="A29" s="781"/>
      <c r="B29" s="773"/>
      <c r="C29" s="774"/>
      <c r="D29" s="774"/>
      <c r="E29" s="781">
        <v>4721</v>
      </c>
      <c r="F29" s="786"/>
      <c r="G29" s="787"/>
      <c r="H29" s="788">
        <f t="shared" si="2"/>
        <v>244.8</v>
      </c>
      <c r="I29" s="788">
        <f>'[3]2021'!$AS$25</f>
        <v>244.8</v>
      </c>
      <c r="J29" s="789"/>
    </row>
    <row r="30" spans="1:10" ht="15">
      <c r="A30" s="781"/>
      <c r="B30" s="773"/>
      <c r="C30" s="774"/>
      <c r="D30" s="774"/>
      <c r="E30" s="781">
        <v>4729</v>
      </c>
      <c r="F30" s="786" t="s">
        <v>925</v>
      </c>
      <c r="G30" s="787"/>
      <c r="H30" s="788">
        <f t="shared" si="2"/>
        <v>500</v>
      </c>
      <c r="I30" s="788">
        <f>'[3]Qaxaqapetaran'!$C$27</f>
        <v>500</v>
      </c>
      <c r="J30" s="789"/>
    </row>
    <row r="31" spans="1:10" ht="15">
      <c r="A31" s="781"/>
      <c r="B31" s="773"/>
      <c r="C31" s="774"/>
      <c r="D31" s="774"/>
      <c r="E31" s="781">
        <v>4823</v>
      </c>
      <c r="F31" s="786" t="s">
        <v>921</v>
      </c>
      <c r="G31" s="787"/>
      <c r="H31" s="788">
        <f t="shared" si="2"/>
        <v>169</v>
      </c>
      <c r="I31" s="788">
        <f>'[3]Qaxaqapetaran'!$C$29+'[3]Qaxaqapetaran'!$C$30+'[3]Qaxaqapetaran'!$C$28</f>
        <v>169</v>
      </c>
      <c r="J31" s="789"/>
    </row>
    <row r="32" spans="1:10" ht="24">
      <c r="A32" s="781"/>
      <c r="B32" s="773"/>
      <c r="C32" s="774"/>
      <c r="D32" s="774"/>
      <c r="E32" s="781">
        <v>5113</v>
      </c>
      <c r="F32" s="786" t="s">
        <v>917</v>
      </c>
      <c r="G32" s="787"/>
      <c r="H32" s="788">
        <f t="shared" si="2"/>
        <v>3502</v>
      </c>
      <c r="I32" s="788"/>
      <c r="J32" s="789">
        <f>'[3]Hamaynq'!$C$38</f>
        <v>3502</v>
      </c>
    </row>
    <row r="33" spans="1:10" ht="15">
      <c r="A33" s="781"/>
      <c r="B33" s="773"/>
      <c r="C33" s="774"/>
      <c r="D33" s="774"/>
      <c r="E33" s="781">
        <v>5122</v>
      </c>
      <c r="F33" s="786" t="s">
        <v>911</v>
      </c>
      <c r="G33" s="787"/>
      <c r="H33" s="788">
        <f t="shared" si="2"/>
        <v>4283</v>
      </c>
      <c r="I33" s="788"/>
      <c r="J33" s="789">
        <f>'[3]2021'!$BC$25+'[3]2021'!$BC$38-50</f>
        <v>4283</v>
      </c>
    </row>
    <row r="34" spans="1:10" ht="15">
      <c r="A34" s="781"/>
      <c r="B34" s="773"/>
      <c r="C34" s="774"/>
      <c r="D34" s="774"/>
      <c r="E34" s="781">
        <v>5134</v>
      </c>
      <c r="F34" s="786" t="s">
        <v>876</v>
      </c>
      <c r="G34" s="787"/>
      <c r="H34" s="788">
        <f t="shared" si="0"/>
        <v>50</v>
      </c>
      <c r="I34" s="788"/>
      <c r="J34" s="789">
        <f>'[3]Hamaynq'!$C$40</f>
        <v>50</v>
      </c>
    </row>
    <row r="35" spans="1:10" ht="399" hidden="1">
      <c r="A35" s="781">
        <v>2112</v>
      </c>
      <c r="B35" s="773" t="s">
        <v>352</v>
      </c>
      <c r="C35" s="774">
        <v>1</v>
      </c>
      <c r="D35" s="774">
        <v>2</v>
      </c>
      <c r="E35" s="774"/>
      <c r="F35" s="786" t="s">
        <v>538</v>
      </c>
      <c r="G35" s="787" t="s">
        <v>539</v>
      </c>
      <c r="H35" s="788">
        <f t="shared" si="0"/>
        <v>0</v>
      </c>
      <c r="I35" s="789">
        <f>SUM(I37:I38)</f>
        <v>0</v>
      </c>
      <c r="J35" s="789">
        <f>SUM(J37:J38)</f>
        <v>0</v>
      </c>
    </row>
    <row r="36" spans="1:10" ht="36" hidden="1">
      <c r="A36" s="781"/>
      <c r="B36" s="773"/>
      <c r="C36" s="774"/>
      <c r="D36" s="774"/>
      <c r="E36" s="774"/>
      <c r="F36" s="786" t="s">
        <v>297</v>
      </c>
      <c r="G36" s="787"/>
      <c r="H36" s="788">
        <f t="shared" si="0"/>
        <v>0</v>
      </c>
      <c r="I36" s="789"/>
      <c r="J36" s="789"/>
    </row>
    <row r="37" spans="1:10" ht="15" hidden="1">
      <c r="A37" s="781"/>
      <c r="B37" s="773"/>
      <c r="C37" s="774"/>
      <c r="D37" s="774"/>
      <c r="E37" s="774"/>
      <c r="F37" s="786" t="s">
        <v>298</v>
      </c>
      <c r="G37" s="787"/>
      <c r="H37" s="788">
        <f t="shared" si="0"/>
        <v>0</v>
      </c>
      <c r="I37" s="789"/>
      <c r="J37" s="789"/>
    </row>
    <row r="38" spans="1:10" ht="15" hidden="1">
      <c r="A38" s="781"/>
      <c r="B38" s="773"/>
      <c r="C38" s="774"/>
      <c r="D38" s="774"/>
      <c r="E38" s="774"/>
      <c r="F38" s="786" t="s">
        <v>298</v>
      </c>
      <c r="G38" s="787"/>
      <c r="H38" s="788">
        <f t="shared" si="0"/>
        <v>0</v>
      </c>
      <c r="I38" s="789"/>
      <c r="J38" s="789"/>
    </row>
    <row r="39" spans="1:10" ht="228" hidden="1">
      <c r="A39" s="781">
        <v>2113</v>
      </c>
      <c r="B39" s="773" t="s">
        <v>352</v>
      </c>
      <c r="C39" s="774">
        <v>1</v>
      </c>
      <c r="D39" s="774">
        <v>3</v>
      </c>
      <c r="E39" s="774"/>
      <c r="F39" s="786" t="s">
        <v>542</v>
      </c>
      <c r="G39" s="787" t="s">
        <v>543</v>
      </c>
      <c r="H39" s="788">
        <f t="shared" si="0"/>
        <v>0</v>
      </c>
      <c r="I39" s="789">
        <f>SUM(I41:I42)</f>
        <v>0</v>
      </c>
      <c r="J39" s="789">
        <f>SUM(J41:J42)</f>
        <v>0</v>
      </c>
    </row>
    <row r="40" spans="1:10" ht="36" hidden="1">
      <c r="A40" s="781"/>
      <c r="B40" s="773"/>
      <c r="C40" s="774"/>
      <c r="D40" s="774"/>
      <c r="E40" s="774"/>
      <c r="F40" s="786" t="s">
        <v>297</v>
      </c>
      <c r="G40" s="787"/>
      <c r="H40" s="788">
        <f t="shared" si="0"/>
        <v>0</v>
      </c>
      <c r="I40" s="789"/>
      <c r="J40" s="789"/>
    </row>
    <row r="41" spans="1:10" ht="15" hidden="1">
      <c r="A41" s="781"/>
      <c r="B41" s="773"/>
      <c r="C41" s="774"/>
      <c r="D41" s="774"/>
      <c r="E41" s="774"/>
      <c r="F41" s="786" t="s">
        <v>298</v>
      </c>
      <c r="G41" s="787"/>
      <c r="H41" s="788">
        <f t="shared" si="0"/>
        <v>0</v>
      </c>
      <c r="I41" s="789"/>
      <c r="J41" s="789"/>
    </row>
    <row r="42" spans="1:10" ht="15" hidden="1">
      <c r="A42" s="781"/>
      <c r="B42" s="773"/>
      <c r="C42" s="774"/>
      <c r="D42" s="774"/>
      <c r="E42" s="774"/>
      <c r="F42" s="786" t="s">
        <v>298</v>
      </c>
      <c r="G42" s="787"/>
      <c r="H42" s="788">
        <f t="shared" si="0"/>
        <v>0</v>
      </c>
      <c r="I42" s="789"/>
      <c r="J42" s="789"/>
    </row>
    <row r="43" spans="1:10" ht="285" hidden="1">
      <c r="A43" s="781">
        <v>2120</v>
      </c>
      <c r="B43" s="773" t="s">
        <v>352</v>
      </c>
      <c r="C43" s="774">
        <v>2</v>
      </c>
      <c r="D43" s="774">
        <v>0</v>
      </c>
      <c r="E43" s="774"/>
      <c r="F43" s="782" t="s">
        <v>799</v>
      </c>
      <c r="G43" s="791" t="s">
        <v>545</v>
      </c>
      <c r="H43" s="788">
        <f t="shared" si="0"/>
        <v>0</v>
      </c>
      <c r="I43" s="789">
        <f>SUM(I44+I48)</f>
        <v>0</v>
      </c>
      <c r="J43" s="789">
        <f>SUM(J44+J48)</f>
        <v>0</v>
      </c>
    </row>
    <row r="44" spans="1:10" ht="16.5" customHeight="1" hidden="1">
      <c r="A44" s="781">
        <v>2121</v>
      </c>
      <c r="B44" s="773" t="s">
        <v>352</v>
      </c>
      <c r="C44" s="774">
        <v>2</v>
      </c>
      <c r="D44" s="774">
        <v>1</v>
      </c>
      <c r="E44" s="774"/>
      <c r="F44" s="792" t="s">
        <v>140</v>
      </c>
      <c r="G44" s="787" t="s">
        <v>546</v>
      </c>
      <c r="H44" s="788">
        <f t="shared" si="0"/>
        <v>0</v>
      </c>
      <c r="I44" s="789">
        <f>SUM(I46:I47)</f>
        <v>0</v>
      </c>
      <c r="J44" s="789">
        <f>SUM(J46:J47)</f>
        <v>0</v>
      </c>
    </row>
    <row r="45" spans="1:10" ht="36" hidden="1">
      <c r="A45" s="781"/>
      <c r="B45" s="773"/>
      <c r="C45" s="774"/>
      <c r="D45" s="774"/>
      <c r="E45" s="774"/>
      <c r="F45" s="786" t="s">
        <v>297</v>
      </c>
      <c r="G45" s="787"/>
      <c r="H45" s="788">
        <f t="shared" si="0"/>
        <v>0</v>
      </c>
      <c r="I45" s="789"/>
      <c r="J45" s="789"/>
    </row>
    <row r="46" spans="1:10" ht="15" hidden="1">
      <c r="A46" s="781"/>
      <c r="B46" s="773"/>
      <c r="C46" s="774"/>
      <c r="D46" s="774"/>
      <c r="E46" s="774"/>
      <c r="F46" s="786" t="s">
        <v>298</v>
      </c>
      <c r="G46" s="787"/>
      <c r="H46" s="788">
        <f t="shared" si="0"/>
        <v>0</v>
      </c>
      <c r="I46" s="789"/>
      <c r="J46" s="789"/>
    </row>
    <row r="47" spans="1:10" ht="15" hidden="1">
      <c r="A47" s="781"/>
      <c r="B47" s="773"/>
      <c r="C47" s="774"/>
      <c r="D47" s="774"/>
      <c r="E47" s="774"/>
      <c r="F47" s="786" t="s">
        <v>298</v>
      </c>
      <c r="G47" s="787"/>
      <c r="H47" s="788">
        <f t="shared" si="0"/>
        <v>0</v>
      </c>
      <c r="I47" s="789"/>
      <c r="J47" s="789"/>
    </row>
    <row r="48" spans="1:10" ht="409.5" hidden="1">
      <c r="A48" s="781">
        <v>2122</v>
      </c>
      <c r="B48" s="773" t="s">
        <v>352</v>
      </c>
      <c r="C48" s="774">
        <v>2</v>
      </c>
      <c r="D48" s="774">
        <v>2</v>
      </c>
      <c r="E48" s="774"/>
      <c r="F48" s="786" t="s">
        <v>547</v>
      </c>
      <c r="G48" s="787" t="s">
        <v>548</v>
      </c>
      <c r="H48" s="788">
        <f t="shared" si="0"/>
        <v>0</v>
      </c>
      <c r="I48" s="789">
        <f>SUM(I50:I51)</f>
        <v>0</v>
      </c>
      <c r="J48" s="789">
        <f>SUM(J50:J51)</f>
        <v>0</v>
      </c>
    </row>
    <row r="49" spans="1:10" ht="36" hidden="1">
      <c r="A49" s="781"/>
      <c r="B49" s="773"/>
      <c r="C49" s="774"/>
      <c r="D49" s="774"/>
      <c r="E49" s="774"/>
      <c r="F49" s="786" t="s">
        <v>297</v>
      </c>
      <c r="G49" s="787"/>
      <c r="H49" s="788">
        <f t="shared" si="0"/>
        <v>0</v>
      </c>
      <c r="I49" s="789"/>
      <c r="J49" s="789"/>
    </row>
    <row r="50" spans="1:10" ht="15" hidden="1">
      <c r="A50" s="781"/>
      <c r="B50" s="773"/>
      <c r="C50" s="774"/>
      <c r="D50" s="774"/>
      <c r="E50" s="774"/>
      <c r="F50" s="786" t="s">
        <v>298</v>
      </c>
      <c r="G50" s="787"/>
      <c r="H50" s="788">
        <f t="shared" si="0"/>
        <v>0</v>
      </c>
      <c r="I50" s="789"/>
      <c r="J50" s="789"/>
    </row>
    <row r="51" spans="1:10" ht="15" hidden="1">
      <c r="A51" s="781"/>
      <c r="B51" s="773"/>
      <c r="C51" s="774"/>
      <c r="D51" s="774"/>
      <c r="E51" s="774"/>
      <c r="F51" s="786" t="s">
        <v>298</v>
      </c>
      <c r="G51" s="787"/>
      <c r="H51" s="788">
        <f t="shared" si="0"/>
        <v>0</v>
      </c>
      <c r="I51" s="789"/>
      <c r="J51" s="789"/>
    </row>
    <row r="52" spans="1:10" ht="15" customHeight="1">
      <c r="A52" s="781">
        <v>2130</v>
      </c>
      <c r="B52" s="773" t="s">
        <v>352</v>
      </c>
      <c r="C52" s="774">
        <v>3</v>
      </c>
      <c r="D52" s="774">
        <v>0</v>
      </c>
      <c r="E52" s="774"/>
      <c r="F52" s="782" t="s">
        <v>800</v>
      </c>
      <c r="G52" s="793" t="s">
        <v>550</v>
      </c>
      <c r="H52" s="788">
        <f t="shared" si="0"/>
        <v>5920.7</v>
      </c>
      <c r="I52" s="794">
        <f>SUM(I53,I57,I61)</f>
        <v>5920.7</v>
      </c>
      <c r="J52" s="794"/>
    </row>
    <row r="53" spans="1:10" ht="370.5" hidden="1">
      <c r="A53" s="781">
        <v>2131</v>
      </c>
      <c r="B53" s="773" t="s">
        <v>352</v>
      </c>
      <c r="C53" s="774">
        <v>3</v>
      </c>
      <c r="D53" s="774">
        <v>1</v>
      </c>
      <c r="E53" s="774"/>
      <c r="F53" s="786" t="s">
        <v>551</v>
      </c>
      <c r="G53" s="787" t="s">
        <v>552</v>
      </c>
      <c r="H53" s="788">
        <f t="shared" si="0"/>
        <v>0</v>
      </c>
      <c r="I53" s="789">
        <f>SUM(I55:I56)</f>
        <v>0</v>
      </c>
      <c r="J53" s="789">
        <f>SUM(J55:J56)</f>
        <v>0</v>
      </c>
    </row>
    <row r="54" spans="1:10" ht="36" hidden="1">
      <c r="A54" s="781"/>
      <c r="B54" s="773"/>
      <c r="C54" s="774"/>
      <c r="D54" s="774"/>
      <c r="E54" s="774"/>
      <c r="F54" s="786" t="s">
        <v>297</v>
      </c>
      <c r="G54" s="787"/>
      <c r="H54" s="788">
        <f t="shared" si="0"/>
        <v>0</v>
      </c>
      <c r="I54" s="789"/>
      <c r="J54" s="789"/>
    </row>
    <row r="55" spans="1:10" ht="15" hidden="1">
      <c r="A55" s="781"/>
      <c r="B55" s="773"/>
      <c r="C55" s="774"/>
      <c r="D55" s="774"/>
      <c r="E55" s="774"/>
      <c r="F55" s="786" t="s">
        <v>298</v>
      </c>
      <c r="G55" s="787"/>
      <c r="H55" s="788">
        <f t="shared" si="0"/>
        <v>0</v>
      </c>
      <c r="I55" s="789"/>
      <c r="J55" s="789"/>
    </row>
    <row r="56" spans="1:10" ht="15" hidden="1">
      <c r="A56" s="781"/>
      <c r="B56" s="773"/>
      <c r="C56" s="774"/>
      <c r="D56" s="774"/>
      <c r="E56" s="774"/>
      <c r="F56" s="786" t="s">
        <v>298</v>
      </c>
      <c r="G56" s="787"/>
      <c r="H56" s="788">
        <f t="shared" si="0"/>
        <v>0</v>
      </c>
      <c r="I56" s="789"/>
      <c r="J56" s="789"/>
    </row>
    <row r="57" spans="1:10" ht="14.25" customHeight="1" hidden="1">
      <c r="A57" s="781">
        <v>2132</v>
      </c>
      <c r="B57" s="773" t="s">
        <v>352</v>
      </c>
      <c r="C57" s="774">
        <v>3</v>
      </c>
      <c r="D57" s="774">
        <v>2</v>
      </c>
      <c r="E57" s="774"/>
      <c r="F57" s="786" t="s">
        <v>553</v>
      </c>
      <c r="G57" s="787" t="s">
        <v>554</v>
      </c>
      <c r="H57" s="788">
        <f t="shared" si="0"/>
        <v>0</v>
      </c>
      <c r="I57" s="789">
        <f>SUM(I59:I60)</f>
        <v>0</v>
      </c>
      <c r="J57" s="789">
        <f>SUM(J59:J60)</f>
        <v>0</v>
      </c>
    </row>
    <row r="58" spans="1:10" ht="36" hidden="1">
      <c r="A58" s="781"/>
      <c r="B58" s="773"/>
      <c r="C58" s="774"/>
      <c r="D58" s="774"/>
      <c r="E58" s="774"/>
      <c r="F58" s="786" t="s">
        <v>297</v>
      </c>
      <c r="G58" s="787"/>
      <c r="H58" s="788">
        <f t="shared" si="0"/>
        <v>0</v>
      </c>
      <c r="I58" s="789"/>
      <c r="J58" s="789"/>
    </row>
    <row r="59" spans="1:10" ht="15" hidden="1">
      <c r="A59" s="781"/>
      <c r="B59" s="773"/>
      <c r="C59" s="774"/>
      <c r="D59" s="774"/>
      <c r="E59" s="774"/>
      <c r="F59" s="786" t="s">
        <v>298</v>
      </c>
      <c r="G59" s="787"/>
      <c r="H59" s="788">
        <f t="shared" si="0"/>
        <v>0</v>
      </c>
      <c r="I59" s="789"/>
      <c r="J59" s="789"/>
    </row>
    <row r="60" spans="1:10" ht="15" hidden="1">
      <c r="A60" s="781"/>
      <c r="B60" s="773"/>
      <c r="C60" s="774"/>
      <c r="D60" s="774"/>
      <c r="E60" s="774"/>
      <c r="F60" s="786" t="s">
        <v>298</v>
      </c>
      <c r="G60" s="787"/>
      <c r="H60" s="788">
        <f t="shared" si="0"/>
        <v>0</v>
      </c>
      <c r="I60" s="789"/>
      <c r="J60" s="789"/>
    </row>
    <row r="61" spans="1:10" ht="13.5" customHeight="1">
      <c r="A61" s="781">
        <v>2133</v>
      </c>
      <c r="B61" s="773" t="s">
        <v>352</v>
      </c>
      <c r="C61" s="774">
        <v>3</v>
      </c>
      <c r="D61" s="774">
        <v>3</v>
      </c>
      <c r="E61" s="774"/>
      <c r="F61" s="786" t="s">
        <v>555</v>
      </c>
      <c r="G61" s="787" t="s">
        <v>556</v>
      </c>
      <c r="H61" s="788">
        <f t="shared" si="0"/>
        <v>5920.7</v>
      </c>
      <c r="I61" s="789">
        <f>I63+I64+I65+I67+I68+I69+I72+I71+I70+I66</f>
        <v>5920.7</v>
      </c>
      <c r="J61" s="789"/>
    </row>
    <row r="62" spans="1:10" ht="36" hidden="1">
      <c r="A62" s="781"/>
      <c r="B62" s="773"/>
      <c r="C62" s="774"/>
      <c r="D62" s="774"/>
      <c r="E62" s="774"/>
      <c r="F62" s="786" t="s">
        <v>297</v>
      </c>
      <c r="G62" s="787"/>
      <c r="H62" s="788"/>
      <c r="I62" s="789"/>
      <c r="J62" s="789"/>
    </row>
    <row r="63" spans="1:10" ht="24">
      <c r="A63" s="781"/>
      <c r="B63" s="773"/>
      <c r="C63" s="774"/>
      <c r="D63" s="774"/>
      <c r="E63" s="774">
        <v>4111</v>
      </c>
      <c r="F63" s="795" t="s">
        <v>191</v>
      </c>
      <c r="G63" s="796"/>
      <c r="H63" s="797">
        <f aca="true" t="shared" si="3" ref="H63:H70">I63</f>
        <v>5112.3</v>
      </c>
      <c r="I63" s="798">
        <f>'[3]QKAG'!$C$5</f>
        <v>5112.3</v>
      </c>
      <c r="J63" s="789"/>
    </row>
    <row r="64" spans="1:10" ht="15" hidden="1">
      <c r="A64" s="781"/>
      <c r="B64" s="773"/>
      <c r="C64" s="774"/>
      <c r="D64" s="774"/>
      <c r="E64" s="774">
        <v>4131</v>
      </c>
      <c r="F64" s="795" t="s">
        <v>797</v>
      </c>
      <c r="G64" s="796"/>
      <c r="H64" s="797">
        <f t="shared" si="3"/>
        <v>0</v>
      </c>
      <c r="I64" s="798"/>
      <c r="J64" s="789"/>
    </row>
    <row r="65" spans="1:10" ht="15">
      <c r="A65" s="781"/>
      <c r="B65" s="773"/>
      <c r="C65" s="774"/>
      <c r="D65" s="774"/>
      <c r="E65" s="774">
        <v>4212</v>
      </c>
      <c r="F65" s="795" t="s">
        <v>798</v>
      </c>
      <c r="G65" s="796"/>
      <c r="H65" s="797">
        <f t="shared" si="3"/>
        <v>180</v>
      </c>
      <c r="I65" s="798">
        <f>'[3]QKAG'!$C$6</f>
        <v>180</v>
      </c>
      <c r="J65" s="789"/>
    </row>
    <row r="66" spans="1:10" ht="15">
      <c r="A66" s="781"/>
      <c r="B66" s="773"/>
      <c r="C66" s="774"/>
      <c r="D66" s="774"/>
      <c r="E66" s="774">
        <v>4213</v>
      </c>
      <c r="F66" s="795" t="s">
        <v>195</v>
      </c>
      <c r="G66" s="796"/>
      <c r="H66" s="797">
        <f>I66</f>
        <v>5</v>
      </c>
      <c r="I66" s="798">
        <f>'[3]QKAG'!$C$7</f>
        <v>5</v>
      </c>
      <c r="J66" s="789"/>
    </row>
    <row r="67" spans="1:10" ht="15">
      <c r="A67" s="781"/>
      <c r="B67" s="773"/>
      <c r="C67" s="774"/>
      <c r="D67" s="774"/>
      <c r="E67" s="774">
        <v>4214</v>
      </c>
      <c r="F67" s="795" t="s">
        <v>196</v>
      </c>
      <c r="G67" s="796"/>
      <c r="H67" s="797">
        <f t="shared" si="3"/>
        <v>112</v>
      </c>
      <c r="I67" s="798">
        <f>'[3]QKAG'!$C$8+'[3]QKAG'!$C$9</f>
        <v>112</v>
      </c>
      <c r="J67" s="789"/>
    </row>
    <row r="68" spans="1:10" ht="15">
      <c r="A68" s="781"/>
      <c r="B68" s="773"/>
      <c r="C68" s="774"/>
      <c r="D68" s="774"/>
      <c r="E68" s="774">
        <v>4232</v>
      </c>
      <c r="F68" s="786" t="s">
        <v>874</v>
      </c>
      <c r="G68" s="787"/>
      <c r="H68" s="788">
        <f t="shared" si="3"/>
        <v>302.4</v>
      </c>
      <c r="I68" s="789">
        <f>'[3]Hamaynq'!$C$5</f>
        <v>302.4</v>
      </c>
      <c r="J68" s="789"/>
    </row>
    <row r="69" spans="1:10" ht="15">
      <c r="A69" s="781"/>
      <c r="B69" s="773"/>
      <c r="C69" s="774"/>
      <c r="D69" s="774"/>
      <c r="E69" s="774">
        <v>4241</v>
      </c>
      <c r="F69" s="786" t="s">
        <v>347</v>
      </c>
      <c r="G69" s="787"/>
      <c r="H69" s="788">
        <f t="shared" si="3"/>
        <v>144</v>
      </c>
      <c r="I69" s="789">
        <f>'[3]Hamaynq'!$C$6</f>
        <v>144</v>
      </c>
      <c r="J69" s="789"/>
    </row>
    <row r="70" spans="1:10" ht="24">
      <c r="A70" s="781"/>
      <c r="B70" s="773"/>
      <c r="C70" s="774"/>
      <c r="D70" s="774"/>
      <c r="E70" s="774">
        <v>4252</v>
      </c>
      <c r="F70" s="786" t="s">
        <v>213</v>
      </c>
      <c r="G70" s="796"/>
      <c r="H70" s="788">
        <f t="shared" si="3"/>
        <v>45</v>
      </c>
      <c r="I70" s="799">
        <f>'[3]QKAG'!$C$11</f>
        <v>45</v>
      </c>
      <c r="J70" s="789"/>
    </row>
    <row r="71" spans="1:10" ht="15">
      <c r="A71" s="781"/>
      <c r="B71" s="773"/>
      <c r="C71" s="774"/>
      <c r="D71" s="774"/>
      <c r="E71" s="774">
        <v>4261</v>
      </c>
      <c r="F71" s="795" t="s">
        <v>214</v>
      </c>
      <c r="G71" s="796"/>
      <c r="H71" s="797">
        <f>I71</f>
        <v>20</v>
      </c>
      <c r="I71" s="798">
        <f>'[3]QKAG'!$C$10</f>
        <v>20</v>
      </c>
      <c r="J71" s="789"/>
    </row>
    <row r="72" spans="1:10" ht="15" hidden="1">
      <c r="A72" s="781"/>
      <c r="B72" s="773"/>
      <c r="C72" s="774"/>
      <c r="D72" s="774"/>
      <c r="E72" s="774">
        <v>4267</v>
      </c>
      <c r="F72" s="786" t="s">
        <v>219</v>
      </c>
      <c r="G72" s="796"/>
      <c r="H72" s="797">
        <f>I72</f>
        <v>0</v>
      </c>
      <c r="I72" s="798"/>
      <c r="J72" s="789"/>
    </row>
    <row r="73" spans="1:10" ht="24.75" customHeight="1" hidden="1">
      <c r="A73" s="781">
        <v>2140</v>
      </c>
      <c r="B73" s="773" t="s">
        <v>352</v>
      </c>
      <c r="C73" s="774">
        <v>4</v>
      </c>
      <c r="D73" s="774">
        <v>0</v>
      </c>
      <c r="E73" s="774"/>
      <c r="F73" s="782" t="s">
        <v>801</v>
      </c>
      <c r="G73" s="783" t="s">
        <v>558</v>
      </c>
      <c r="H73" s="788">
        <f t="shared" si="0"/>
        <v>0</v>
      </c>
      <c r="I73" s="789">
        <f>SUM(I74)</f>
        <v>0</v>
      </c>
      <c r="J73" s="789">
        <f>SUM(J74)</f>
        <v>0</v>
      </c>
    </row>
    <row r="74" spans="1:10" ht="199.5" hidden="1">
      <c r="A74" s="781">
        <v>2141</v>
      </c>
      <c r="B74" s="773" t="s">
        <v>352</v>
      </c>
      <c r="C74" s="774">
        <v>4</v>
      </c>
      <c r="D74" s="774">
        <v>1</v>
      </c>
      <c r="E74" s="774"/>
      <c r="F74" s="786" t="s">
        <v>559</v>
      </c>
      <c r="G74" s="800" t="s">
        <v>560</v>
      </c>
      <c r="H74" s="788">
        <f t="shared" si="0"/>
        <v>0</v>
      </c>
      <c r="I74" s="789">
        <f>SUM(I76:I77)</f>
        <v>0</v>
      </c>
      <c r="J74" s="789">
        <f>SUM(J76:J77)</f>
        <v>0</v>
      </c>
    </row>
    <row r="75" spans="1:10" ht="36" hidden="1">
      <c r="A75" s="781"/>
      <c r="B75" s="773"/>
      <c r="C75" s="774"/>
      <c r="D75" s="774"/>
      <c r="E75" s="774"/>
      <c r="F75" s="786" t="s">
        <v>297</v>
      </c>
      <c r="G75" s="787"/>
      <c r="H75" s="788">
        <f t="shared" si="0"/>
        <v>0</v>
      </c>
      <c r="I75" s="789"/>
      <c r="J75" s="789"/>
    </row>
    <row r="76" spans="1:10" ht="15" hidden="1">
      <c r="A76" s="781"/>
      <c r="B76" s="773"/>
      <c r="C76" s="774"/>
      <c r="D76" s="774"/>
      <c r="E76" s="774"/>
      <c r="F76" s="786" t="s">
        <v>298</v>
      </c>
      <c r="G76" s="787"/>
      <c r="H76" s="788">
        <f t="shared" si="0"/>
        <v>0</v>
      </c>
      <c r="I76" s="789"/>
      <c r="J76" s="789"/>
    </row>
    <row r="77" spans="1:10" ht="15" hidden="1">
      <c r="A77" s="781"/>
      <c r="B77" s="773"/>
      <c r="C77" s="774"/>
      <c r="D77" s="774"/>
      <c r="E77" s="774"/>
      <c r="F77" s="786" t="s">
        <v>298</v>
      </c>
      <c r="G77" s="787"/>
      <c r="H77" s="788">
        <f t="shared" si="0"/>
        <v>0</v>
      </c>
      <c r="I77" s="789"/>
      <c r="J77" s="789"/>
    </row>
    <row r="78" spans="1:10" ht="384.75" hidden="1">
      <c r="A78" s="781">
        <v>2150</v>
      </c>
      <c r="B78" s="773" t="s">
        <v>352</v>
      </c>
      <c r="C78" s="774">
        <v>5</v>
      </c>
      <c r="D78" s="774">
        <v>0</v>
      </c>
      <c r="E78" s="774"/>
      <c r="F78" s="782" t="s">
        <v>802</v>
      </c>
      <c r="G78" s="783" t="s">
        <v>562</v>
      </c>
      <c r="H78" s="788">
        <f t="shared" si="0"/>
        <v>0</v>
      </c>
      <c r="I78" s="789">
        <f>SUM(I79)</f>
        <v>0</v>
      </c>
      <c r="J78" s="789">
        <f>SUM(J79)</f>
        <v>0</v>
      </c>
    </row>
    <row r="79" spans="1:10" ht="25.5" customHeight="1" hidden="1">
      <c r="A79" s="781">
        <v>2151</v>
      </c>
      <c r="B79" s="773" t="s">
        <v>352</v>
      </c>
      <c r="C79" s="774">
        <v>5</v>
      </c>
      <c r="D79" s="774">
        <v>1</v>
      </c>
      <c r="E79" s="774"/>
      <c r="F79" s="786" t="s">
        <v>563</v>
      </c>
      <c r="G79" s="800" t="s">
        <v>564</v>
      </c>
      <c r="H79" s="788">
        <f t="shared" si="0"/>
        <v>0</v>
      </c>
      <c r="I79" s="789">
        <f>SUM(I81:I82)</f>
        <v>0</v>
      </c>
      <c r="J79" s="789">
        <f>SUM(J81:J82)</f>
        <v>0</v>
      </c>
    </row>
    <row r="80" spans="1:10" ht="36" hidden="1">
      <c r="A80" s="781"/>
      <c r="B80" s="773"/>
      <c r="C80" s="774"/>
      <c r="D80" s="774"/>
      <c r="E80" s="774"/>
      <c r="F80" s="786" t="s">
        <v>297</v>
      </c>
      <c r="G80" s="787"/>
      <c r="H80" s="788">
        <f t="shared" si="0"/>
        <v>0</v>
      </c>
      <c r="I80" s="789"/>
      <c r="J80" s="789"/>
    </row>
    <row r="81" spans="1:10" ht="15" hidden="1">
      <c r="A81" s="781"/>
      <c r="B81" s="773"/>
      <c r="C81" s="774"/>
      <c r="D81" s="774"/>
      <c r="E81" s="774"/>
      <c r="F81" s="786" t="s">
        <v>298</v>
      </c>
      <c r="G81" s="787"/>
      <c r="H81" s="788">
        <f t="shared" si="0"/>
        <v>0</v>
      </c>
      <c r="I81" s="789"/>
      <c r="J81" s="789"/>
    </row>
    <row r="82" spans="1:10" ht="15" hidden="1">
      <c r="A82" s="781"/>
      <c r="B82" s="773"/>
      <c r="C82" s="774"/>
      <c r="D82" s="774"/>
      <c r="E82" s="774"/>
      <c r="F82" s="786" t="s">
        <v>298</v>
      </c>
      <c r="G82" s="787"/>
      <c r="H82" s="788">
        <f t="shared" si="0"/>
        <v>0</v>
      </c>
      <c r="I82" s="789"/>
      <c r="J82" s="789"/>
    </row>
    <row r="83" spans="1:10" ht="24.75" customHeight="1">
      <c r="A83" s="781">
        <v>2160</v>
      </c>
      <c r="B83" s="773" t="s">
        <v>352</v>
      </c>
      <c r="C83" s="774">
        <v>6</v>
      </c>
      <c r="D83" s="774">
        <v>0</v>
      </c>
      <c r="E83" s="774"/>
      <c r="F83" s="782" t="s">
        <v>803</v>
      </c>
      <c r="G83" s="783" t="s">
        <v>566</v>
      </c>
      <c r="H83" s="788">
        <f t="shared" si="0"/>
        <v>133111</v>
      </c>
      <c r="I83" s="788">
        <f>SUM(I84)</f>
        <v>109884.7</v>
      </c>
      <c r="J83" s="788">
        <f>SUM(J84)</f>
        <v>23226.3</v>
      </c>
    </row>
    <row r="84" spans="1:11" ht="24.75" customHeight="1">
      <c r="A84" s="781">
        <v>2161</v>
      </c>
      <c r="B84" s="773" t="s">
        <v>352</v>
      </c>
      <c r="C84" s="774">
        <v>6</v>
      </c>
      <c r="D84" s="774">
        <v>1</v>
      </c>
      <c r="E84" s="774"/>
      <c r="F84" s="786" t="s">
        <v>567</v>
      </c>
      <c r="G84" s="787" t="s">
        <v>568</v>
      </c>
      <c r="H84" s="788">
        <f t="shared" si="0"/>
        <v>133111</v>
      </c>
      <c r="I84" s="788">
        <f>SUM(I85:I98)</f>
        <v>109884.7</v>
      </c>
      <c r="J84" s="788">
        <f>SUM(J96:J98)</f>
        <v>23226.3</v>
      </c>
      <c r="K84" s="734"/>
    </row>
    <row r="85" spans="1:10" ht="36" hidden="1">
      <c r="A85" s="781"/>
      <c r="B85" s="773"/>
      <c r="C85" s="774"/>
      <c r="D85" s="774"/>
      <c r="E85" s="774"/>
      <c r="F85" s="786" t="s">
        <v>297</v>
      </c>
      <c r="G85" s="787"/>
      <c r="H85" s="788"/>
      <c r="I85" s="789"/>
      <c r="J85" s="789"/>
    </row>
    <row r="86" spans="1:10" ht="15" hidden="1">
      <c r="A86" s="781"/>
      <c r="B86" s="773"/>
      <c r="C86" s="774"/>
      <c r="D86" s="774"/>
      <c r="E86" s="774">
        <v>4234</v>
      </c>
      <c r="F86" s="786" t="s">
        <v>873</v>
      </c>
      <c r="G86" s="787"/>
      <c r="H86" s="788">
        <f>I86</f>
        <v>0</v>
      </c>
      <c r="I86" s="789"/>
      <c r="J86" s="789"/>
    </row>
    <row r="87" spans="1:10" ht="15" hidden="1">
      <c r="A87" s="781"/>
      <c r="B87" s="773"/>
      <c r="C87" s="774"/>
      <c r="D87" s="774"/>
      <c r="E87" s="774">
        <v>4235</v>
      </c>
      <c r="F87" s="786" t="s">
        <v>207</v>
      </c>
      <c r="G87" s="787"/>
      <c r="H87" s="788">
        <f>I87</f>
        <v>0</v>
      </c>
      <c r="I87" s="788"/>
      <c r="J87" s="789"/>
    </row>
    <row r="88" spans="1:10" ht="15" hidden="1">
      <c r="A88" s="781"/>
      <c r="B88" s="773"/>
      <c r="C88" s="774"/>
      <c r="D88" s="774"/>
      <c r="E88" s="801">
        <v>4239</v>
      </c>
      <c r="F88" s="786" t="s">
        <v>210</v>
      </c>
      <c r="G88" s="802"/>
      <c r="H88" s="788">
        <f>I88</f>
        <v>0</v>
      </c>
      <c r="I88" s="803"/>
      <c r="J88" s="789"/>
    </row>
    <row r="89" spans="1:10" ht="13.5" customHeight="1">
      <c r="A89" s="781"/>
      <c r="B89" s="773"/>
      <c r="C89" s="774"/>
      <c r="D89" s="774"/>
      <c r="E89" s="774">
        <v>4216</v>
      </c>
      <c r="F89" s="786" t="s">
        <v>929</v>
      </c>
      <c r="G89" s="787"/>
      <c r="H89" s="788">
        <f>SUM(I89:J89)</f>
        <v>2036</v>
      </c>
      <c r="I89" s="789">
        <f>'[3]2021'!$BF$28</f>
        <v>2036</v>
      </c>
      <c r="J89" s="789"/>
    </row>
    <row r="90" spans="1:10" ht="15">
      <c r="A90" s="781"/>
      <c r="B90" s="773"/>
      <c r="C90" s="774"/>
      <c r="D90" s="774"/>
      <c r="E90" s="774">
        <v>4232</v>
      </c>
      <c r="F90" s="786" t="s">
        <v>874</v>
      </c>
      <c r="G90" s="787"/>
      <c r="H90" s="788">
        <f>I90</f>
        <v>220</v>
      </c>
      <c r="I90" s="789">
        <f>'[3]2021'!$S$28</f>
        <v>220</v>
      </c>
      <c r="J90" s="789"/>
    </row>
    <row r="91" spans="1:10" ht="15">
      <c r="A91" s="781"/>
      <c r="B91" s="773"/>
      <c r="C91" s="774"/>
      <c r="D91" s="774"/>
      <c r="E91" s="774">
        <v>4235</v>
      </c>
      <c r="F91" s="786" t="s">
        <v>1087</v>
      </c>
      <c r="G91" s="787"/>
      <c r="H91" s="788">
        <f>I91</f>
        <v>400</v>
      </c>
      <c r="I91" s="789">
        <f>'[3]2021'!$BD$28</f>
        <v>400</v>
      </c>
      <c r="J91" s="789"/>
    </row>
    <row r="92" spans="1:10" ht="13.5" customHeight="1">
      <c r="A92" s="781"/>
      <c r="B92" s="773"/>
      <c r="C92" s="774"/>
      <c r="D92" s="774"/>
      <c r="E92" s="774">
        <v>4241</v>
      </c>
      <c r="F92" s="786" t="s">
        <v>347</v>
      </c>
      <c r="G92" s="787"/>
      <c r="H92" s="788">
        <f>SUM(I92:J92)</f>
        <v>6964</v>
      </c>
      <c r="I92" s="789">
        <f>'[3]Hamaynq'!$C$7+'[3]Hamaynq'!$C$15</f>
        <v>6964</v>
      </c>
      <c r="J92" s="789"/>
    </row>
    <row r="93" spans="1:10" ht="23.25" customHeight="1">
      <c r="A93" s="781"/>
      <c r="B93" s="773"/>
      <c r="C93" s="774"/>
      <c r="D93" s="774"/>
      <c r="E93" s="801">
        <v>4511</v>
      </c>
      <c r="F93" s="795" t="s">
        <v>228</v>
      </c>
      <c r="G93" s="802"/>
      <c r="H93" s="789">
        <f>I93</f>
        <v>97125</v>
      </c>
      <c r="I93" s="798">
        <f>'[3]2021'!$C$23</f>
        <v>97125</v>
      </c>
      <c r="J93" s="789"/>
    </row>
    <row r="94" spans="1:10" ht="13.5" customHeight="1">
      <c r="A94" s="781"/>
      <c r="B94" s="773"/>
      <c r="C94" s="774"/>
      <c r="D94" s="774"/>
      <c r="E94" s="774">
        <v>4823</v>
      </c>
      <c r="F94" s="786" t="s">
        <v>451</v>
      </c>
      <c r="G94" s="787"/>
      <c r="H94" s="788">
        <f>SUM(I94:J94)</f>
        <v>400</v>
      </c>
      <c r="I94" s="789">
        <f>'[3]Hamaynq'!$C$11</f>
        <v>400</v>
      </c>
      <c r="J94" s="789"/>
    </row>
    <row r="95" spans="1:10" ht="13.5" customHeight="1">
      <c r="A95" s="781"/>
      <c r="B95" s="773"/>
      <c r="C95" s="774"/>
      <c r="D95" s="774"/>
      <c r="E95" s="774">
        <v>4657</v>
      </c>
      <c r="F95" s="786" t="s">
        <v>1000</v>
      </c>
      <c r="G95" s="787"/>
      <c r="H95" s="788"/>
      <c r="I95" s="789">
        <f>'[3]Hamaynq'!$C$50</f>
        <v>2739.7</v>
      </c>
      <c r="J95" s="789"/>
    </row>
    <row r="96" spans="1:10" ht="23.25" customHeight="1">
      <c r="A96" s="781"/>
      <c r="B96" s="773"/>
      <c r="C96" s="774"/>
      <c r="D96" s="774"/>
      <c r="E96" s="774">
        <v>5113</v>
      </c>
      <c r="F96" s="786" t="s">
        <v>917</v>
      </c>
      <c r="G96" s="787"/>
      <c r="H96" s="788">
        <f>J96</f>
        <v>2626.3</v>
      </c>
      <c r="I96" s="789"/>
      <c r="J96" s="789">
        <f>'[3]2021'!$BB$28</f>
        <v>2626.3</v>
      </c>
    </row>
    <row r="97" spans="1:10" ht="23.25" customHeight="1">
      <c r="A97" s="781"/>
      <c r="B97" s="773"/>
      <c r="C97" s="774"/>
      <c r="D97" s="774"/>
      <c r="E97" s="774">
        <v>5122</v>
      </c>
      <c r="F97" s="786" t="s">
        <v>911</v>
      </c>
      <c r="G97" s="787"/>
      <c r="H97" s="788">
        <f>J97</f>
        <v>2100</v>
      </c>
      <c r="I97" s="789"/>
      <c r="J97" s="789">
        <f>'[3]2021'!$BC$28</f>
        <v>2100</v>
      </c>
    </row>
    <row r="98" spans="1:10" ht="13.5" customHeight="1">
      <c r="A98" s="781"/>
      <c r="B98" s="773"/>
      <c r="C98" s="774"/>
      <c r="D98" s="774"/>
      <c r="E98" s="774">
        <v>5129</v>
      </c>
      <c r="F98" s="786" t="s">
        <v>1006</v>
      </c>
      <c r="G98" s="787"/>
      <c r="H98" s="788">
        <f t="shared" si="0"/>
        <v>18500</v>
      </c>
      <c r="I98" s="789"/>
      <c r="J98" s="789">
        <f>'[3]2021'!$AX$28</f>
        <v>18500</v>
      </c>
    </row>
    <row r="99" spans="1:10" ht="24" hidden="1">
      <c r="A99" s="781">
        <v>2170</v>
      </c>
      <c r="B99" s="773" t="s">
        <v>352</v>
      </c>
      <c r="C99" s="774">
        <v>7</v>
      </c>
      <c r="D99" s="774">
        <v>0</v>
      </c>
      <c r="E99" s="774"/>
      <c r="F99" s="782" t="s">
        <v>804</v>
      </c>
      <c r="G99" s="787"/>
      <c r="H99" s="788">
        <f t="shared" si="0"/>
        <v>0</v>
      </c>
      <c r="I99" s="789">
        <f>SUM(I100)</f>
        <v>0</v>
      </c>
      <c r="J99" s="789">
        <f>SUM(J100)</f>
        <v>0</v>
      </c>
    </row>
    <row r="100" spans="1:10" ht="15" hidden="1">
      <c r="A100" s="781">
        <v>2171</v>
      </c>
      <c r="B100" s="773" t="s">
        <v>352</v>
      </c>
      <c r="C100" s="774">
        <v>7</v>
      </c>
      <c r="D100" s="774">
        <v>1</v>
      </c>
      <c r="E100" s="774"/>
      <c r="F100" s="786" t="s">
        <v>400</v>
      </c>
      <c r="G100" s="787"/>
      <c r="H100" s="788">
        <f t="shared" si="0"/>
        <v>0</v>
      </c>
      <c r="I100" s="789">
        <f>SUM(I102:I103)</f>
        <v>0</v>
      </c>
      <c r="J100" s="789">
        <f>SUM(J102:J103)</f>
        <v>0</v>
      </c>
    </row>
    <row r="101" spans="1:10" ht="36" hidden="1">
      <c r="A101" s="781"/>
      <c r="B101" s="773"/>
      <c r="C101" s="774"/>
      <c r="D101" s="774"/>
      <c r="E101" s="774"/>
      <c r="F101" s="786" t="s">
        <v>297</v>
      </c>
      <c r="G101" s="787"/>
      <c r="H101" s="788">
        <f t="shared" si="0"/>
        <v>0</v>
      </c>
      <c r="I101" s="789"/>
      <c r="J101" s="789"/>
    </row>
    <row r="102" spans="1:10" ht="15" hidden="1">
      <c r="A102" s="781"/>
      <c r="B102" s="773"/>
      <c r="C102" s="774"/>
      <c r="D102" s="774"/>
      <c r="E102" s="774"/>
      <c r="F102" s="786" t="s">
        <v>298</v>
      </c>
      <c r="G102" s="787"/>
      <c r="H102" s="788">
        <f t="shared" si="0"/>
        <v>0</v>
      </c>
      <c r="I102" s="789"/>
      <c r="J102" s="789"/>
    </row>
    <row r="103" spans="1:10" ht="15" hidden="1">
      <c r="A103" s="781"/>
      <c r="B103" s="773"/>
      <c r="C103" s="774"/>
      <c r="D103" s="774"/>
      <c r="E103" s="774"/>
      <c r="F103" s="786" t="s">
        <v>298</v>
      </c>
      <c r="G103" s="787"/>
      <c r="H103" s="788">
        <f t="shared" si="0"/>
        <v>0</v>
      </c>
      <c r="I103" s="789"/>
      <c r="J103" s="789"/>
    </row>
    <row r="104" spans="1:10" ht="36" customHeight="1" hidden="1">
      <c r="A104" s="781">
        <v>2180</v>
      </c>
      <c r="B104" s="773" t="s">
        <v>352</v>
      </c>
      <c r="C104" s="774">
        <v>8</v>
      </c>
      <c r="D104" s="774">
        <v>0</v>
      </c>
      <c r="E104" s="774"/>
      <c r="F104" s="782" t="s">
        <v>805</v>
      </c>
      <c r="G104" s="783" t="s">
        <v>570</v>
      </c>
      <c r="H104" s="788">
        <f aca="true" t="shared" si="4" ref="H104:H168">SUM(I104:J104)</f>
        <v>0</v>
      </c>
      <c r="I104" s="789">
        <f>SUM(I105+I108)</f>
        <v>0</v>
      </c>
      <c r="J104" s="789">
        <f>SUM(J105+J108)</f>
        <v>0</v>
      </c>
    </row>
    <row r="105" spans="1:10" ht="37.5" customHeight="1" hidden="1">
      <c r="A105" s="781">
        <v>2181</v>
      </c>
      <c r="B105" s="773" t="s">
        <v>352</v>
      </c>
      <c r="C105" s="774">
        <v>8</v>
      </c>
      <c r="D105" s="774">
        <v>1</v>
      </c>
      <c r="E105" s="774"/>
      <c r="F105" s="786" t="s">
        <v>805</v>
      </c>
      <c r="G105" s="800" t="s">
        <v>571</v>
      </c>
      <c r="H105" s="788">
        <f t="shared" si="4"/>
        <v>0</v>
      </c>
      <c r="I105" s="789">
        <f>SUM(I106:I107)</f>
        <v>0</v>
      </c>
      <c r="J105" s="789">
        <f>SUM(J106:J107)</f>
        <v>0</v>
      </c>
    </row>
    <row r="106" spans="1:10" ht="15" hidden="1">
      <c r="A106" s="781">
        <v>2182</v>
      </c>
      <c r="B106" s="773" t="s">
        <v>352</v>
      </c>
      <c r="C106" s="774">
        <v>8</v>
      </c>
      <c r="D106" s="774">
        <v>1</v>
      </c>
      <c r="E106" s="774"/>
      <c r="F106" s="786" t="s">
        <v>262</v>
      </c>
      <c r="G106" s="800"/>
      <c r="H106" s="788">
        <f t="shared" si="4"/>
        <v>0</v>
      </c>
      <c r="I106" s="789"/>
      <c r="J106" s="789"/>
    </row>
    <row r="107" spans="1:10" ht="14.25" customHeight="1" hidden="1">
      <c r="A107" s="781">
        <v>2183</v>
      </c>
      <c r="B107" s="773" t="s">
        <v>352</v>
      </c>
      <c r="C107" s="774">
        <v>8</v>
      </c>
      <c r="D107" s="774">
        <v>1</v>
      </c>
      <c r="E107" s="774"/>
      <c r="F107" s="786" t="s">
        <v>263</v>
      </c>
      <c r="G107" s="800"/>
      <c r="H107" s="788">
        <f t="shared" si="4"/>
        <v>0</v>
      </c>
      <c r="I107" s="789"/>
      <c r="J107" s="789"/>
    </row>
    <row r="108" spans="1:10" ht="24" hidden="1">
      <c r="A108" s="781">
        <v>2184</v>
      </c>
      <c r="B108" s="773" t="s">
        <v>352</v>
      </c>
      <c r="C108" s="774">
        <v>8</v>
      </c>
      <c r="D108" s="774">
        <v>1</v>
      </c>
      <c r="E108" s="774"/>
      <c r="F108" s="786" t="s">
        <v>264</v>
      </c>
      <c r="G108" s="800"/>
      <c r="H108" s="788">
        <f t="shared" si="4"/>
        <v>0</v>
      </c>
      <c r="I108" s="789">
        <f>SUM(I110:I111)</f>
        <v>0</v>
      </c>
      <c r="J108" s="789">
        <f>SUM(J110:J111)</f>
        <v>0</v>
      </c>
    </row>
    <row r="109" spans="1:10" ht="36" hidden="1">
      <c r="A109" s="781"/>
      <c r="B109" s="773"/>
      <c r="C109" s="774"/>
      <c r="D109" s="774"/>
      <c r="E109" s="774"/>
      <c r="F109" s="786" t="s">
        <v>297</v>
      </c>
      <c r="G109" s="787"/>
      <c r="H109" s="788">
        <f t="shared" si="4"/>
        <v>0</v>
      </c>
      <c r="I109" s="789"/>
      <c r="J109" s="789"/>
    </row>
    <row r="110" spans="1:10" ht="15" hidden="1">
      <c r="A110" s="781"/>
      <c r="B110" s="773"/>
      <c r="C110" s="774"/>
      <c r="D110" s="774"/>
      <c r="E110" s="774"/>
      <c r="F110" s="786" t="s">
        <v>298</v>
      </c>
      <c r="G110" s="787"/>
      <c r="H110" s="788">
        <f t="shared" si="4"/>
        <v>0</v>
      </c>
      <c r="I110" s="789"/>
      <c r="J110" s="789"/>
    </row>
    <row r="111" spans="1:10" ht="15" hidden="1">
      <c r="A111" s="781"/>
      <c r="B111" s="773"/>
      <c r="C111" s="774"/>
      <c r="D111" s="774"/>
      <c r="E111" s="774"/>
      <c r="F111" s="786" t="s">
        <v>298</v>
      </c>
      <c r="G111" s="787"/>
      <c r="H111" s="788">
        <f t="shared" si="4"/>
        <v>0</v>
      </c>
      <c r="I111" s="789"/>
      <c r="J111" s="789"/>
    </row>
    <row r="112" spans="1:10" ht="15" hidden="1">
      <c r="A112" s="781">
        <v>2185</v>
      </c>
      <c r="B112" s="773" t="s">
        <v>360</v>
      </c>
      <c r="C112" s="774">
        <v>8</v>
      </c>
      <c r="D112" s="774">
        <v>1</v>
      </c>
      <c r="E112" s="774"/>
      <c r="F112" s="786"/>
      <c r="G112" s="800"/>
      <c r="H112" s="788">
        <f t="shared" si="4"/>
        <v>0</v>
      </c>
      <c r="I112" s="789"/>
      <c r="J112" s="789"/>
    </row>
    <row r="113" spans="1:10" s="779" customFormat="1" ht="15.75" customHeight="1">
      <c r="A113" s="772">
        <v>2200</v>
      </c>
      <c r="B113" s="773" t="s">
        <v>353</v>
      </c>
      <c r="C113" s="774">
        <v>0</v>
      </c>
      <c r="D113" s="774">
        <v>0</v>
      </c>
      <c r="E113" s="774"/>
      <c r="F113" s="775" t="s">
        <v>1091</v>
      </c>
      <c r="G113" s="804" t="s">
        <v>572</v>
      </c>
      <c r="H113" s="788">
        <f t="shared" si="4"/>
        <v>1965</v>
      </c>
      <c r="I113" s="788">
        <f>SUM(I120,I133)</f>
        <v>1965</v>
      </c>
      <c r="J113" s="788"/>
    </row>
    <row r="114" spans="1:10" ht="12" customHeight="1" hidden="1">
      <c r="A114" s="781">
        <v>2210</v>
      </c>
      <c r="B114" s="773" t="s">
        <v>353</v>
      </c>
      <c r="C114" s="774">
        <v>1</v>
      </c>
      <c r="D114" s="774">
        <v>0</v>
      </c>
      <c r="E114" s="774"/>
      <c r="F114" s="782" t="s">
        <v>806</v>
      </c>
      <c r="G114" s="805" t="s">
        <v>574</v>
      </c>
      <c r="H114" s="788">
        <f t="shared" si="4"/>
        <v>0</v>
      </c>
      <c r="I114" s="789">
        <f>SUM(I115)</f>
        <v>0</v>
      </c>
      <c r="J114" s="789"/>
    </row>
    <row r="115" spans="1:10" ht="12" customHeight="1" hidden="1">
      <c r="A115" s="781">
        <v>2211</v>
      </c>
      <c r="B115" s="773" t="s">
        <v>353</v>
      </c>
      <c r="C115" s="774">
        <v>1</v>
      </c>
      <c r="D115" s="774">
        <v>1</v>
      </c>
      <c r="E115" s="774"/>
      <c r="F115" s="786" t="s">
        <v>575</v>
      </c>
      <c r="G115" s="800" t="s">
        <v>576</v>
      </c>
      <c r="H115" s="788">
        <f t="shared" si="4"/>
        <v>0</v>
      </c>
      <c r="I115" s="789">
        <f>SUM(I117:I118)</f>
        <v>0</v>
      </c>
      <c r="J115" s="789"/>
    </row>
    <row r="116" spans="1:10" ht="36" hidden="1">
      <c r="A116" s="781"/>
      <c r="B116" s="773"/>
      <c r="C116" s="774"/>
      <c r="D116" s="774"/>
      <c r="E116" s="774"/>
      <c r="F116" s="786" t="s">
        <v>297</v>
      </c>
      <c r="G116" s="787"/>
      <c r="H116" s="788">
        <f t="shared" si="4"/>
        <v>0</v>
      </c>
      <c r="I116" s="789"/>
      <c r="J116" s="789"/>
    </row>
    <row r="117" spans="1:10" ht="15" hidden="1">
      <c r="A117" s="781"/>
      <c r="B117" s="773"/>
      <c r="C117" s="774"/>
      <c r="D117" s="774"/>
      <c r="E117" s="774"/>
      <c r="F117" s="786" t="s">
        <v>298</v>
      </c>
      <c r="G117" s="787"/>
      <c r="H117" s="788">
        <f t="shared" si="4"/>
        <v>0</v>
      </c>
      <c r="I117" s="789"/>
      <c r="J117" s="789"/>
    </row>
    <row r="118" spans="1:10" ht="15" hidden="1">
      <c r="A118" s="781"/>
      <c r="B118" s="773"/>
      <c r="C118" s="774"/>
      <c r="D118" s="774"/>
      <c r="E118" s="774"/>
      <c r="F118" s="786" t="s">
        <v>298</v>
      </c>
      <c r="G118" s="787"/>
      <c r="H118" s="788">
        <f t="shared" si="4"/>
        <v>0</v>
      </c>
      <c r="I118" s="789"/>
      <c r="J118" s="789"/>
    </row>
    <row r="119" spans="1:10" ht="18" customHeight="1">
      <c r="A119" s="781">
        <v>2220</v>
      </c>
      <c r="B119" s="773" t="s">
        <v>353</v>
      </c>
      <c r="C119" s="774">
        <v>2</v>
      </c>
      <c r="D119" s="774">
        <v>0</v>
      </c>
      <c r="E119" s="774"/>
      <c r="F119" s="782" t="s">
        <v>807</v>
      </c>
      <c r="G119" s="805" t="s">
        <v>578</v>
      </c>
      <c r="H119" s="788">
        <f t="shared" si="4"/>
        <v>1665</v>
      </c>
      <c r="I119" s="789">
        <f>SUM(I120)</f>
        <v>1665</v>
      </c>
      <c r="J119" s="789"/>
    </row>
    <row r="120" spans="1:10" ht="13.5" customHeight="1">
      <c r="A120" s="781">
        <v>2221</v>
      </c>
      <c r="B120" s="773" t="s">
        <v>353</v>
      </c>
      <c r="C120" s="774">
        <v>2</v>
      </c>
      <c r="D120" s="774">
        <v>1</v>
      </c>
      <c r="E120" s="774"/>
      <c r="F120" s="786" t="s">
        <v>579</v>
      </c>
      <c r="G120" s="800" t="s">
        <v>580</v>
      </c>
      <c r="H120" s="788">
        <f t="shared" si="4"/>
        <v>1665</v>
      </c>
      <c r="I120" s="789">
        <f>SUM(I121:I124)</f>
        <v>1665</v>
      </c>
      <c r="J120" s="789"/>
    </row>
    <row r="121" spans="1:10" ht="13.5" customHeight="1">
      <c r="A121" s="781"/>
      <c r="B121" s="773"/>
      <c r="C121" s="774"/>
      <c r="D121" s="774"/>
      <c r="E121" s="774">
        <v>4216</v>
      </c>
      <c r="F121" s="786" t="s">
        <v>929</v>
      </c>
      <c r="G121" s="787"/>
      <c r="H121" s="788">
        <f>SUM(I121:J121)</f>
        <v>1165</v>
      </c>
      <c r="I121" s="789">
        <f>'[3]Hamaynq'!$C$23+'[3]Hamaynq'!$C$51</f>
        <v>1165</v>
      </c>
      <c r="J121" s="789"/>
    </row>
    <row r="122" spans="1:10" ht="15">
      <c r="A122" s="781"/>
      <c r="B122" s="773"/>
      <c r="C122" s="774"/>
      <c r="D122" s="774"/>
      <c r="E122" s="774">
        <v>4239</v>
      </c>
      <c r="F122" s="786" t="s">
        <v>210</v>
      </c>
      <c r="G122" s="787"/>
      <c r="H122" s="788">
        <f t="shared" si="4"/>
        <v>200</v>
      </c>
      <c r="I122" s="789">
        <v>200</v>
      </c>
      <c r="J122" s="789"/>
    </row>
    <row r="123" spans="1:10" ht="13.5" customHeight="1">
      <c r="A123" s="781"/>
      <c r="B123" s="773"/>
      <c r="C123" s="774"/>
      <c r="D123" s="774"/>
      <c r="E123" s="774">
        <v>4269</v>
      </c>
      <c r="F123" s="786" t="s">
        <v>999</v>
      </c>
      <c r="G123" s="787"/>
      <c r="H123" s="788">
        <f t="shared" si="4"/>
        <v>300</v>
      </c>
      <c r="I123" s="789">
        <v>300</v>
      </c>
      <c r="J123" s="789"/>
    </row>
    <row r="124" spans="1:10" ht="13.5" customHeight="1" hidden="1">
      <c r="A124" s="781"/>
      <c r="B124" s="773"/>
      <c r="C124" s="774"/>
      <c r="D124" s="774"/>
      <c r="E124" s="774"/>
      <c r="F124" s="786" t="s">
        <v>298</v>
      </c>
      <c r="G124" s="787"/>
      <c r="H124" s="788">
        <f t="shared" si="4"/>
        <v>0</v>
      </c>
      <c r="I124" s="789"/>
      <c r="J124" s="789"/>
    </row>
    <row r="125" spans="1:10" ht="13.5" customHeight="1" hidden="1">
      <c r="A125" s="781">
        <v>2230</v>
      </c>
      <c r="B125" s="773" t="s">
        <v>353</v>
      </c>
      <c r="C125" s="774">
        <v>3</v>
      </c>
      <c r="D125" s="774">
        <v>0</v>
      </c>
      <c r="E125" s="774"/>
      <c r="F125" s="782" t="s">
        <v>808</v>
      </c>
      <c r="G125" s="805" t="s">
        <v>582</v>
      </c>
      <c r="H125" s="788">
        <f t="shared" si="4"/>
        <v>0</v>
      </c>
      <c r="I125" s="789">
        <f>SUM(I126)</f>
        <v>0</v>
      </c>
      <c r="J125" s="789"/>
    </row>
    <row r="126" spans="1:10" ht="12" customHeight="1" hidden="1">
      <c r="A126" s="781">
        <v>2231</v>
      </c>
      <c r="B126" s="773" t="s">
        <v>353</v>
      </c>
      <c r="C126" s="774">
        <v>3</v>
      </c>
      <c r="D126" s="774">
        <v>1</v>
      </c>
      <c r="E126" s="774"/>
      <c r="F126" s="786" t="s">
        <v>583</v>
      </c>
      <c r="G126" s="800" t="s">
        <v>584</v>
      </c>
      <c r="H126" s="788">
        <f t="shared" si="4"/>
        <v>0</v>
      </c>
      <c r="I126" s="789">
        <f>SUM(I128:I129)</f>
        <v>0</v>
      </c>
      <c r="J126" s="789"/>
    </row>
    <row r="127" spans="1:10" ht="12" customHeight="1" hidden="1">
      <c r="A127" s="781"/>
      <c r="B127" s="773"/>
      <c r="C127" s="774"/>
      <c r="D127" s="774"/>
      <c r="E127" s="774"/>
      <c r="F127" s="786" t="s">
        <v>297</v>
      </c>
      <c r="G127" s="787"/>
      <c r="H127" s="788">
        <f t="shared" si="4"/>
        <v>0</v>
      </c>
      <c r="I127" s="789"/>
      <c r="J127" s="789"/>
    </row>
    <row r="128" spans="1:10" ht="12" customHeight="1" hidden="1">
      <c r="A128" s="781"/>
      <c r="B128" s="773"/>
      <c r="C128" s="774"/>
      <c r="D128" s="774"/>
      <c r="E128" s="774"/>
      <c r="F128" s="786" t="s">
        <v>298</v>
      </c>
      <c r="G128" s="787"/>
      <c r="H128" s="788">
        <f t="shared" si="4"/>
        <v>0</v>
      </c>
      <c r="I128" s="789"/>
      <c r="J128" s="789"/>
    </row>
    <row r="129" spans="1:10" ht="12" customHeight="1" hidden="1">
      <c r="A129" s="781"/>
      <c r="B129" s="773"/>
      <c r="C129" s="774"/>
      <c r="D129" s="774"/>
      <c r="E129" s="774"/>
      <c r="F129" s="786" t="s">
        <v>298</v>
      </c>
      <c r="G129" s="787"/>
      <c r="H129" s="788">
        <f t="shared" si="4"/>
        <v>0</v>
      </c>
      <c r="I129" s="789"/>
      <c r="J129" s="789"/>
    </row>
    <row r="130" spans="1:10" ht="12" customHeight="1" hidden="1">
      <c r="A130" s="781">
        <v>2240</v>
      </c>
      <c r="B130" s="773" t="s">
        <v>353</v>
      </c>
      <c r="C130" s="774">
        <v>4</v>
      </c>
      <c r="D130" s="774">
        <v>0</v>
      </c>
      <c r="E130" s="774"/>
      <c r="F130" s="782" t="s">
        <v>809</v>
      </c>
      <c r="G130" s="783" t="s">
        <v>586</v>
      </c>
      <c r="H130" s="788">
        <f t="shared" si="4"/>
        <v>0</v>
      </c>
      <c r="I130" s="789">
        <f>SUM(I131)</f>
        <v>0</v>
      </c>
      <c r="J130" s="789"/>
    </row>
    <row r="131" spans="1:10" ht="12" customHeight="1" hidden="1">
      <c r="A131" s="781">
        <v>2241</v>
      </c>
      <c r="B131" s="773" t="s">
        <v>353</v>
      </c>
      <c r="C131" s="774">
        <v>4</v>
      </c>
      <c r="D131" s="774">
        <v>1</v>
      </c>
      <c r="E131" s="774"/>
      <c r="F131" s="786" t="s">
        <v>809</v>
      </c>
      <c r="G131" s="800" t="s">
        <v>586</v>
      </c>
      <c r="H131" s="788">
        <f t="shared" si="4"/>
        <v>0</v>
      </c>
      <c r="I131" s="789"/>
      <c r="J131" s="789"/>
    </row>
    <row r="132" spans="1:10" ht="12" customHeight="1">
      <c r="A132" s="781">
        <v>2250</v>
      </c>
      <c r="B132" s="773" t="s">
        <v>353</v>
      </c>
      <c r="C132" s="774">
        <v>5</v>
      </c>
      <c r="D132" s="774">
        <v>0</v>
      </c>
      <c r="E132" s="774"/>
      <c r="F132" s="782" t="s">
        <v>810</v>
      </c>
      <c r="G132" s="783" t="s">
        <v>588</v>
      </c>
      <c r="H132" s="788">
        <f t="shared" si="4"/>
        <v>300</v>
      </c>
      <c r="I132" s="789">
        <f>SUM(I133)</f>
        <v>300</v>
      </c>
      <c r="J132" s="789"/>
    </row>
    <row r="133" spans="1:10" ht="12" customHeight="1">
      <c r="A133" s="781">
        <v>2251</v>
      </c>
      <c r="B133" s="773" t="s">
        <v>353</v>
      </c>
      <c r="C133" s="774">
        <v>5</v>
      </c>
      <c r="D133" s="774">
        <v>1</v>
      </c>
      <c r="E133" s="774"/>
      <c r="F133" s="786" t="s">
        <v>587</v>
      </c>
      <c r="G133" s="800" t="s">
        <v>589</v>
      </c>
      <c r="H133" s="788">
        <f t="shared" si="4"/>
        <v>300</v>
      </c>
      <c r="I133" s="789">
        <f>SUM(I135:I136)</f>
        <v>300</v>
      </c>
      <c r="J133" s="789"/>
    </row>
    <row r="134" spans="1:10" ht="12" customHeight="1">
      <c r="A134" s="781"/>
      <c r="B134" s="773"/>
      <c r="C134" s="774"/>
      <c r="D134" s="774"/>
      <c r="E134" s="774"/>
      <c r="F134" s="786" t="s">
        <v>297</v>
      </c>
      <c r="G134" s="787"/>
      <c r="H134" s="788">
        <f t="shared" si="4"/>
        <v>0</v>
      </c>
      <c r="I134" s="789"/>
      <c r="J134" s="789"/>
    </row>
    <row r="135" spans="1:10" ht="12" customHeight="1">
      <c r="A135" s="781"/>
      <c r="B135" s="773"/>
      <c r="C135" s="774"/>
      <c r="D135" s="774"/>
      <c r="E135" s="774">
        <v>4239</v>
      </c>
      <c r="F135" s="786" t="s">
        <v>210</v>
      </c>
      <c r="G135" s="787"/>
      <c r="H135" s="788">
        <f>SUM(I135:J135)</f>
        <v>300</v>
      </c>
      <c r="I135" s="789">
        <v>300</v>
      </c>
      <c r="J135" s="789"/>
    </row>
    <row r="136" spans="1:10" ht="12" customHeight="1" hidden="1">
      <c r="A136" s="781"/>
      <c r="B136" s="773"/>
      <c r="C136" s="774"/>
      <c r="D136" s="774"/>
      <c r="E136" s="774"/>
      <c r="F136" s="786" t="s">
        <v>298</v>
      </c>
      <c r="G136" s="787"/>
      <c r="H136" s="788">
        <f t="shared" si="4"/>
        <v>0</v>
      </c>
      <c r="I136" s="789"/>
      <c r="J136" s="789"/>
    </row>
    <row r="137" spans="1:10" s="779" customFormat="1" ht="12" customHeight="1">
      <c r="A137" s="772">
        <v>2300</v>
      </c>
      <c r="B137" s="773" t="s">
        <v>354</v>
      </c>
      <c r="C137" s="774">
        <v>0</v>
      </c>
      <c r="D137" s="774">
        <v>0</v>
      </c>
      <c r="E137" s="774"/>
      <c r="F137" s="806" t="s">
        <v>1092</v>
      </c>
      <c r="G137" s="804" t="s">
        <v>590</v>
      </c>
      <c r="H137" s="788">
        <f t="shared" si="4"/>
        <v>100</v>
      </c>
      <c r="I137" s="788">
        <f>SUM(I138,I151,I156,I165,I170,I175,I180)</f>
        <v>100</v>
      </c>
      <c r="J137" s="788"/>
    </row>
    <row r="138" spans="1:10" ht="12" customHeight="1" hidden="1">
      <c r="A138" s="781">
        <v>2310</v>
      </c>
      <c r="B138" s="773" t="s">
        <v>354</v>
      </c>
      <c r="C138" s="774">
        <v>1</v>
      </c>
      <c r="D138" s="774">
        <v>0</v>
      </c>
      <c r="E138" s="774"/>
      <c r="F138" s="782" t="s">
        <v>811</v>
      </c>
      <c r="G138" s="783" t="s">
        <v>592</v>
      </c>
      <c r="H138" s="788">
        <f t="shared" si="4"/>
        <v>0</v>
      </c>
      <c r="I138" s="789">
        <f>SUM(I139+I143+I147)</f>
        <v>0</v>
      </c>
      <c r="J138" s="789"/>
    </row>
    <row r="139" spans="1:10" ht="12" customHeight="1" hidden="1">
      <c r="A139" s="781">
        <v>2311</v>
      </c>
      <c r="B139" s="773" t="s">
        <v>354</v>
      </c>
      <c r="C139" s="774">
        <v>1</v>
      </c>
      <c r="D139" s="774">
        <v>1</v>
      </c>
      <c r="E139" s="774"/>
      <c r="F139" s="786" t="s">
        <v>591</v>
      </c>
      <c r="G139" s="800" t="s">
        <v>593</v>
      </c>
      <c r="H139" s="788">
        <f t="shared" si="4"/>
        <v>0</v>
      </c>
      <c r="I139" s="789">
        <f>SUM(I141:I142)</f>
        <v>0</v>
      </c>
      <c r="J139" s="789"/>
    </row>
    <row r="140" spans="1:10" ht="36" hidden="1">
      <c r="A140" s="781"/>
      <c r="B140" s="773"/>
      <c r="C140" s="774"/>
      <c r="D140" s="774"/>
      <c r="E140" s="774"/>
      <c r="F140" s="786" t="s">
        <v>297</v>
      </c>
      <c r="G140" s="787"/>
      <c r="H140" s="788">
        <f t="shared" si="4"/>
        <v>0</v>
      </c>
      <c r="I140" s="789"/>
      <c r="J140" s="789"/>
    </row>
    <row r="141" spans="1:10" ht="15" hidden="1">
      <c r="A141" s="781"/>
      <c r="B141" s="773"/>
      <c r="C141" s="774"/>
      <c r="D141" s="774"/>
      <c r="E141" s="774"/>
      <c r="F141" s="786" t="s">
        <v>298</v>
      </c>
      <c r="G141" s="787"/>
      <c r="H141" s="788">
        <f t="shared" si="4"/>
        <v>0</v>
      </c>
      <c r="I141" s="789"/>
      <c r="J141" s="789"/>
    </row>
    <row r="142" spans="1:10" ht="15" hidden="1">
      <c r="A142" s="781"/>
      <c r="B142" s="773"/>
      <c r="C142" s="774"/>
      <c r="D142" s="774"/>
      <c r="E142" s="774"/>
      <c r="F142" s="786" t="s">
        <v>298</v>
      </c>
      <c r="G142" s="787"/>
      <c r="H142" s="788">
        <f t="shared" si="4"/>
        <v>0</v>
      </c>
      <c r="I142" s="789"/>
      <c r="J142" s="789"/>
    </row>
    <row r="143" spans="1:10" ht="15" hidden="1">
      <c r="A143" s="781">
        <v>2312</v>
      </c>
      <c r="B143" s="773" t="s">
        <v>354</v>
      </c>
      <c r="C143" s="774">
        <v>1</v>
      </c>
      <c r="D143" s="774">
        <v>2</v>
      </c>
      <c r="E143" s="774"/>
      <c r="F143" s="786" t="s">
        <v>176</v>
      </c>
      <c r="G143" s="800"/>
      <c r="H143" s="788">
        <f t="shared" si="4"/>
        <v>0</v>
      </c>
      <c r="I143" s="789">
        <f>SUM(I145:I146)</f>
        <v>0</v>
      </c>
      <c r="J143" s="789"/>
    </row>
    <row r="144" spans="1:10" ht="36" hidden="1">
      <c r="A144" s="781"/>
      <c r="B144" s="773"/>
      <c r="C144" s="774"/>
      <c r="D144" s="774"/>
      <c r="E144" s="774"/>
      <c r="F144" s="786" t="s">
        <v>297</v>
      </c>
      <c r="G144" s="787"/>
      <c r="H144" s="788">
        <f t="shared" si="4"/>
        <v>0</v>
      </c>
      <c r="I144" s="789"/>
      <c r="J144" s="789"/>
    </row>
    <row r="145" spans="1:10" ht="15" hidden="1">
      <c r="A145" s="781"/>
      <c r="B145" s="773"/>
      <c r="C145" s="774"/>
      <c r="D145" s="774"/>
      <c r="E145" s="774"/>
      <c r="F145" s="786" t="s">
        <v>298</v>
      </c>
      <c r="G145" s="787"/>
      <c r="H145" s="788">
        <f t="shared" si="4"/>
        <v>0</v>
      </c>
      <c r="I145" s="789"/>
      <c r="J145" s="789"/>
    </row>
    <row r="146" spans="1:10" ht="15" hidden="1">
      <c r="A146" s="781"/>
      <c r="B146" s="773"/>
      <c r="C146" s="774"/>
      <c r="D146" s="774"/>
      <c r="E146" s="774"/>
      <c r="F146" s="786" t="s">
        <v>298</v>
      </c>
      <c r="G146" s="787"/>
      <c r="H146" s="788">
        <f t="shared" si="4"/>
        <v>0</v>
      </c>
      <c r="I146" s="789"/>
      <c r="J146" s="789"/>
    </row>
    <row r="147" spans="1:10" ht="15" hidden="1">
      <c r="A147" s="781">
        <v>2313</v>
      </c>
      <c r="B147" s="773" t="s">
        <v>354</v>
      </c>
      <c r="C147" s="774">
        <v>1</v>
      </c>
      <c r="D147" s="774">
        <v>3</v>
      </c>
      <c r="E147" s="774"/>
      <c r="F147" s="786" t="s">
        <v>177</v>
      </c>
      <c r="G147" s="800"/>
      <c r="H147" s="788">
        <f t="shared" si="4"/>
        <v>0</v>
      </c>
      <c r="I147" s="789">
        <f>SUM(I149:I150)</f>
        <v>0</v>
      </c>
      <c r="J147" s="789"/>
    </row>
    <row r="148" spans="1:10" ht="36" hidden="1">
      <c r="A148" s="781"/>
      <c r="B148" s="773"/>
      <c r="C148" s="774"/>
      <c r="D148" s="774"/>
      <c r="E148" s="774"/>
      <c r="F148" s="786" t="s">
        <v>297</v>
      </c>
      <c r="G148" s="787"/>
      <c r="H148" s="788">
        <f t="shared" si="4"/>
        <v>0</v>
      </c>
      <c r="I148" s="789"/>
      <c r="J148" s="789"/>
    </row>
    <row r="149" spans="1:10" ht="15" hidden="1">
      <c r="A149" s="781"/>
      <c r="B149" s="773"/>
      <c r="C149" s="774"/>
      <c r="D149" s="774"/>
      <c r="E149" s="774"/>
      <c r="F149" s="786" t="s">
        <v>298</v>
      </c>
      <c r="G149" s="787"/>
      <c r="H149" s="788">
        <f t="shared" si="4"/>
        <v>0</v>
      </c>
      <c r="I149" s="789"/>
      <c r="J149" s="789"/>
    </row>
    <row r="150" spans="1:10" ht="15" hidden="1">
      <c r="A150" s="781"/>
      <c r="B150" s="773"/>
      <c r="C150" s="774"/>
      <c r="D150" s="774"/>
      <c r="E150" s="774"/>
      <c r="F150" s="786" t="s">
        <v>298</v>
      </c>
      <c r="G150" s="787"/>
      <c r="H150" s="788">
        <f t="shared" si="4"/>
        <v>0</v>
      </c>
      <c r="I150" s="789"/>
      <c r="J150" s="789"/>
    </row>
    <row r="151" spans="1:10" ht="12.75" customHeight="1">
      <c r="A151" s="781">
        <v>2320</v>
      </c>
      <c r="B151" s="773" t="s">
        <v>354</v>
      </c>
      <c r="C151" s="774">
        <v>2</v>
      </c>
      <c r="D151" s="774">
        <v>0</v>
      </c>
      <c r="E151" s="774"/>
      <c r="F151" s="782" t="s">
        <v>812</v>
      </c>
      <c r="G151" s="783" t="s">
        <v>594</v>
      </c>
      <c r="H151" s="788">
        <f t="shared" si="4"/>
        <v>100</v>
      </c>
      <c r="I151" s="789">
        <f>SUM(I152)</f>
        <v>100</v>
      </c>
      <c r="J151" s="789"/>
    </row>
    <row r="152" spans="1:10" ht="12.75" customHeight="1">
      <c r="A152" s="781">
        <v>2321</v>
      </c>
      <c r="B152" s="773" t="s">
        <v>354</v>
      </c>
      <c r="C152" s="774">
        <v>2</v>
      </c>
      <c r="D152" s="774">
        <v>1</v>
      </c>
      <c r="E152" s="774"/>
      <c r="F152" s="786" t="s">
        <v>179</v>
      </c>
      <c r="G152" s="800" t="s">
        <v>595</v>
      </c>
      <c r="H152" s="788">
        <f t="shared" si="4"/>
        <v>100</v>
      </c>
      <c r="I152" s="789">
        <f>SUM(I154:I155)</f>
        <v>100</v>
      </c>
      <c r="J152" s="789"/>
    </row>
    <row r="153" spans="1:10" ht="12.75" customHeight="1">
      <c r="A153" s="781"/>
      <c r="B153" s="773"/>
      <c r="C153" s="774"/>
      <c r="D153" s="774"/>
      <c r="E153" s="774"/>
      <c r="F153" s="786" t="s">
        <v>297</v>
      </c>
      <c r="G153" s="787"/>
      <c r="H153" s="788">
        <f t="shared" si="4"/>
        <v>0</v>
      </c>
      <c r="I153" s="789"/>
      <c r="J153" s="789"/>
    </row>
    <row r="154" spans="1:10" ht="12.75" customHeight="1">
      <c r="A154" s="781"/>
      <c r="B154" s="773"/>
      <c r="C154" s="774"/>
      <c r="D154" s="774"/>
      <c r="E154" s="774">
        <v>4239</v>
      </c>
      <c r="F154" s="786" t="s">
        <v>210</v>
      </c>
      <c r="G154" s="787"/>
      <c r="H154" s="788">
        <f t="shared" si="4"/>
        <v>100</v>
      </c>
      <c r="I154" s="789">
        <v>100</v>
      </c>
      <c r="J154" s="789"/>
    </row>
    <row r="155" spans="1:10" ht="12.75" customHeight="1" hidden="1">
      <c r="A155" s="781"/>
      <c r="B155" s="773"/>
      <c r="C155" s="774"/>
      <c r="D155" s="774"/>
      <c r="E155" s="774"/>
      <c r="F155" s="786" t="s">
        <v>298</v>
      </c>
      <c r="G155" s="787"/>
      <c r="H155" s="788">
        <f t="shared" si="4"/>
        <v>0</v>
      </c>
      <c r="I155" s="789"/>
      <c r="J155" s="789"/>
    </row>
    <row r="156" spans="1:10" ht="12.75" customHeight="1" hidden="1">
      <c r="A156" s="781">
        <v>2330</v>
      </c>
      <c r="B156" s="773" t="s">
        <v>354</v>
      </c>
      <c r="C156" s="774">
        <v>3</v>
      </c>
      <c r="D156" s="774">
        <v>0</v>
      </c>
      <c r="E156" s="774"/>
      <c r="F156" s="782" t="s">
        <v>813</v>
      </c>
      <c r="G156" s="783" t="s">
        <v>596</v>
      </c>
      <c r="H156" s="788">
        <f t="shared" si="4"/>
        <v>0</v>
      </c>
      <c r="I156" s="789">
        <f>SUM(I157+I161)</f>
        <v>0</v>
      </c>
      <c r="J156" s="789">
        <f>SUM(J157)</f>
        <v>0</v>
      </c>
    </row>
    <row r="157" spans="1:10" ht="12.75" customHeight="1" hidden="1">
      <c r="A157" s="781">
        <v>2331</v>
      </c>
      <c r="B157" s="773" t="s">
        <v>354</v>
      </c>
      <c r="C157" s="774">
        <v>3</v>
      </c>
      <c r="D157" s="774">
        <v>1</v>
      </c>
      <c r="E157" s="774"/>
      <c r="F157" s="786" t="s">
        <v>597</v>
      </c>
      <c r="G157" s="800" t="s">
        <v>598</v>
      </c>
      <c r="H157" s="788">
        <f t="shared" si="4"/>
        <v>0</v>
      </c>
      <c r="I157" s="789">
        <f>SUM(I159:I160)</f>
        <v>0</v>
      </c>
      <c r="J157" s="789">
        <f>SUM(J159:J160)</f>
        <v>0</v>
      </c>
    </row>
    <row r="158" spans="1:10" ht="12.75" customHeight="1" hidden="1">
      <c r="A158" s="781"/>
      <c r="B158" s="773"/>
      <c r="C158" s="774"/>
      <c r="D158" s="774"/>
      <c r="E158" s="774"/>
      <c r="F158" s="786" t="s">
        <v>297</v>
      </c>
      <c r="G158" s="787"/>
      <c r="H158" s="788">
        <f t="shared" si="4"/>
        <v>0</v>
      </c>
      <c r="I158" s="789"/>
      <c r="J158" s="789"/>
    </row>
    <row r="159" spans="1:10" ht="12.75" customHeight="1" hidden="1">
      <c r="A159" s="781"/>
      <c r="B159" s="773"/>
      <c r="C159" s="774"/>
      <c r="D159" s="774"/>
      <c r="E159" s="774"/>
      <c r="F159" s="786" t="s">
        <v>298</v>
      </c>
      <c r="G159" s="787"/>
      <c r="H159" s="788">
        <f t="shared" si="4"/>
        <v>0</v>
      </c>
      <c r="I159" s="789"/>
      <c r="J159" s="789"/>
    </row>
    <row r="160" spans="1:10" ht="12.75" customHeight="1" hidden="1">
      <c r="A160" s="781"/>
      <c r="B160" s="773"/>
      <c r="C160" s="774"/>
      <c r="D160" s="774"/>
      <c r="E160" s="774"/>
      <c r="F160" s="786" t="s">
        <v>298</v>
      </c>
      <c r="G160" s="787"/>
      <c r="H160" s="788">
        <f t="shared" si="4"/>
        <v>0</v>
      </c>
      <c r="I160" s="789"/>
      <c r="J160" s="789"/>
    </row>
    <row r="161" spans="1:10" ht="12.75" customHeight="1" hidden="1">
      <c r="A161" s="781">
        <v>2332</v>
      </c>
      <c r="B161" s="773" t="s">
        <v>354</v>
      </c>
      <c r="C161" s="774">
        <v>3</v>
      </c>
      <c r="D161" s="774">
        <v>2</v>
      </c>
      <c r="E161" s="774"/>
      <c r="F161" s="786" t="s">
        <v>181</v>
      </c>
      <c r="G161" s="800"/>
      <c r="H161" s="788">
        <f t="shared" si="4"/>
        <v>0</v>
      </c>
      <c r="I161" s="789">
        <f>SUM(I163:I164)</f>
        <v>0</v>
      </c>
      <c r="J161" s="789">
        <f>SUM(J163:J164)</f>
        <v>0</v>
      </c>
    </row>
    <row r="162" spans="1:10" ht="12.75" customHeight="1" hidden="1">
      <c r="A162" s="781"/>
      <c r="B162" s="773"/>
      <c r="C162" s="774"/>
      <c r="D162" s="774"/>
      <c r="E162" s="774"/>
      <c r="F162" s="786" t="s">
        <v>297</v>
      </c>
      <c r="G162" s="787"/>
      <c r="H162" s="788">
        <f t="shared" si="4"/>
        <v>0</v>
      </c>
      <c r="I162" s="789"/>
      <c r="J162" s="789"/>
    </row>
    <row r="163" spans="1:10" ht="12.75" customHeight="1" hidden="1">
      <c r="A163" s="781"/>
      <c r="B163" s="773"/>
      <c r="C163" s="774"/>
      <c r="D163" s="774"/>
      <c r="E163" s="774"/>
      <c r="F163" s="786" t="s">
        <v>298</v>
      </c>
      <c r="G163" s="787"/>
      <c r="H163" s="788">
        <f t="shared" si="4"/>
        <v>0</v>
      </c>
      <c r="I163" s="789"/>
      <c r="J163" s="789"/>
    </row>
    <row r="164" spans="1:10" ht="12.75" customHeight="1" hidden="1">
      <c r="A164" s="781"/>
      <c r="B164" s="773"/>
      <c r="C164" s="774"/>
      <c r="D164" s="774"/>
      <c r="E164" s="774"/>
      <c r="F164" s="786" t="s">
        <v>298</v>
      </c>
      <c r="G164" s="787"/>
      <c r="H164" s="788">
        <f t="shared" si="4"/>
        <v>0</v>
      </c>
      <c r="I164" s="789"/>
      <c r="J164" s="789"/>
    </row>
    <row r="165" spans="1:10" ht="12.75" customHeight="1" hidden="1">
      <c r="A165" s="781">
        <v>2340</v>
      </c>
      <c r="B165" s="773" t="s">
        <v>354</v>
      </c>
      <c r="C165" s="774">
        <v>4</v>
      </c>
      <c r="D165" s="774">
        <v>0</v>
      </c>
      <c r="E165" s="774"/>
      <c r="F165" s="782" t="s">
        <v>814</v>
      </c>
      <c r="G165" s="800"/>
      <c r="H165" s="788">
        <f t="shared" si="4"/>
        <v>0</v>
      </c>
      <c r="I165" s="789">
        <f>SUM(I166)</f>
        <v>0</v>
      </c>
      <c r="J165" s="789">
        <f>SUM(J166)</f>
        <v>0</v>
      </c>
    </row>
    <row r="166" spans="1:10" ht="12.75" customHeight="1" hidden="1">
      <c r="A166" s="781">
        <v>2341</v>
      </c>
      <c r="B166" s="773" t="s">
        <v>354</v>
      </c>
      <c r="C166" s="774">
        <v>4</v>
      </c>
      <c r="D166" s="774">
        <v>1</v>
      </c>
      <c r="E166" s="774"/>
      <c r="F166" s="786" t="s">
        <v>182</v>
      </c>
      <c r="G166" s="800"/>
      <c r="H166" s="788">
        <f t="shared" si="4"/>
        <v>0</v>
      </c>
      <c r="I166" s="789">
        <f>SUM(I168:I169)</f>
        <v>0</v>
      </c>
      <c r="J166" s="789">
        <f>SUM(J168:J169)</f>
        <v>0</v>
      </c>
    </row>
    <row r="167" spans="1:10" ht="12.75" customHeight="1" hidden="1">
      <c r="A167" s="781"/>
      <c r="B167" s="773"/>
      <c r="C167" s="774"/>
      <c r="D167" s="774"/>
      <c r="E167" s="774"/>
      <c r="F167" s="786" t="s">
        <v>297</v>
      </c>
      <c r="G167" s="787"/>
      <c r="H167" s="788">
        <f t="shared" si="4"/>
        <v>0</v>
      </c>
      <c r="I167" s="789"/>
      <c r="J167" s="789"/>
    </row>
    <row r="168" spans="1:10" ht="12.75" customHeight="1" hidden="1">
      <c r="A168" s="781"/>
      <c r="B168" s="773"/>
      <c r="C168" s="774"/>
      <c r="D168" s="774"/>
      <c r="E168" s="774"/>
      <c r="F168" s="786" t="s">
        <v>298</v>
      </c>
      <c r="G168" s="787"/>
      <c r="H168" s="788">
        <f t="shared" si="4"/>
        <v>0</v>
      </c>
      <c r="I168" s="789"/>
      <c r="J168" s="789"/>
    </row>
    <row r="169" spans="1:10" ht="12.75" customHeight="1" hidden="1">
      <c r="A169" s="781"/>
      <c r="B169" s="773"/>
      <c r="C169" s="774"/>
      <c r="D169" s="774"/>
      <c r="E169" s="774"/>
      <c r="F169" s="786" t="s">
        <v>298</v>
      </c>
      <c r="G169" s="787"/>
      <c r="H169" s="788">
        <f aca="true" t="shared" si="5" ref="H169:H228">SUM(I169:J169)</f>
        <v>0</v>
      </c>
      <c r="I169" s="789"/>
      <c r="J169" s="789"/>
    </row>
    <row r="170" spans="1:10" ht="12.75" customHeight="1" hidden="1">
      <c r="A170" s="781">
        <v>2350</v>
      </c>
      <c r="B170" s="773" t="s">
        <v>354</v>
      </c>
      <c r="C170" s="774">
        <v>5</v>
      </c>
      <c r="D170" s="774">
        <v>0</v>
      </c>
      <c r="E170" s="774"/>
      <c r="F170" s="782" t="s">
        <v>815</v>
      </c>
      <c r="G170" s="783" t="s">
        <v>600</v>
      </c>
      <c r="H170" s="788">
        <f t="shared" si="5"/>
        <v>0</v>
      </c>
      <c r="I170" s="789">
        <f>SUM(I171)</f>
        <v>0</v>
      </c>
      <c r="J170" s="789">
        <f>SUM(J171)</f>
        <v>0</v>
      </c>
    </row>
    <row r="171" spans="1:10" ht="12.75" customHeight="1" hidden="1">
      <c r="A171" s="781">
        <v>2351</v>
      </c>
      <c r="B171" s="773" t="s">
        <v>354</v>
      </c>
      <c r="C171" s="774">
        <v>5</v>
      </c>
      <c r="D171" s="774">
        <v>1</v>
      </c>
      <c r="E171" s="774"/>
      <c r="F171" s="786" t="s">
        <v>601</v>
      </c>
      <c r="G171" s="800" t="s">
        <v>600</v>
      </c>
      <c r="H171" s="788">
        <f t="shared" si="5"/>
        <v>0</v>
      </c>
      <c r="I171" s="789">
        <f>SUM(I173:I174)</f>
        <v>0</v>
      </c>
      <c r="J171" s="789">
        <f>SUM(J173:J174)</f>
        <v>0</v>
      </c>
    </row>
    <row r="172" spans="1:10" ht="12.75" customHeight="1" hidden="1">
      <c r="A172" s="781"/>
      <c r="B172" s="773"/>
      <c r="C172" s="774"/>
      <c r="D172" s="774"/>
      <c r="E172" s="774"/>
      <c r="F172" s="786" t="s">
        <v>297</v>
      </c>
      <c r="G172" s="787"/>
      <c r="H172" s="788">
        <f t="shared" si="5"/>
        <v>0</v>
      </c>
      <c r="I172" s="789"/>
      <c r="J172" s="789"/>
    </row>
    <row r="173" spans="1:10" ht="12.75" customHeight="1" hidden="1">
      <c r="A173" s="781"/>
      <c r="B173" s="773"/>
      <c r="C173" s="774"/>
      <c r="D173" s="774"/>
      <c r="E173" s="774"/>
      <c r="F173" s="786" t="s">
        <v>298</v>
      </c>
      <c r="G173" s="787"/>
      <c r="H173" s="788">
        <f t="shared" si="5"/>
        <v>0</v>
      </c>
      <c r="I173" s="789"/>
      <c r="J173" s="789"/>
    </row>
    <row r="174" spans="1:10" ht="12.75" customHeight="1" hidden="1">
      <c r="A174" s="781"/>
      <c r="B174" s="773"/>
      <c r="C174" s="774"/>
      <c r="D174" s="774"/>
      <c r="E174" s="774"/>
      <c r="F174" s="786" t="s">
        <v>298</v>
      </c>
      <c r="G174" s="787"/>
      <c r="H174" s="788">
        <f t="shared" si="5"/>
        <v>0</v>
      </c>
      <c r="I174" s="789"/>
      <c r="J174" s="789"/>
    </row>
    <row r="175" spans="1:10" ht="12.75" customHeight="1" hidden="1">
      <c r="A175" s="781">
        <v>2360</v>
      </c>
      <c r="B175" s="773" t="s">
        <v>354</v>
      </c>
      <c r="C175" s="774">
        <v>6</v>
      </c>
      <c r="D175" s="774">
        <v>0</v>
      </c>
      <c r="E175" s="774"/>
      <c r="F175" s="782" t="s">
        <v>816</v>
      </c>
      <c r="G175" s="783" t="s">
        <v>602</v>
      </c>
      <c r="H175" s="788">
        <f t="shared" si="5"/>
        <v>0</v>
      </c>
      <c r="I175" s="789">
        <f>SUM(I176)</f>
        <v>0</v>
      </c>
      <c r="J175" s="789">
        <f>SUM(J176)</f>
        <v>0</v>
      </c>
    </row>
    <row r="176" spans="1:10" ht="25.5" customHeight="1" hidden="1">
      <c r="A176" s="781">
        <v>2361</v>
      </c>
      <c r="B176" s="773" t="s">
        <v>354</v>
      </c>
      <c r="C176" s="774">
        <v>6</v>
      </c>
      <c r="D176" s="774">
        <v>1</v>
      </c>
      <c r="E176" s="774"/>
      <c r="F176" s="786" t="s">
        <v>271</v>
      </c>
      <c r="G176" s="800" t="s">
        <v>603</v>
      </c>
      <c r="H176" s="788">
        <f t="shared" si="5"/>
        <v>0</v>
      </c>
      <c r="I176" s="789">
        <f>SUM(I178:I179)</f>
        <v>0</v>
      </c>
      <c r="J176" s="789">
        <f>SUM(J178:J179)</f>
        <v>0</v>
      </c>
    </row>
    <row r="177" spans="1:10" ht="36" hidden="1">
      <c r="A177" s="781"/>
      <c r="B177" s="773"/>
      <c r="C177" s="774"/>
      <c r="D177" s="774"/>
      <c r="E177" s="774"/>
      <c r="F177" s="786" t="s">
        <v>297</v>
      </c>
      <c r="G177" s="787"/>
      <c r="H177" s="788">
        <f t="shared" si="5"/>
        <v>0</v>
      </c>
      <c r="I177" s="789"/>
      <c r="J177" s="789"/>
    </row>
    <row r="178" spans="1:10" ht="15" hidden="1">
      <c r="A178" s="781"/>
      <c r="B178" s="773"/>
      <c r="C178" s="774"/>
      <c r="D178" s="774"/>
      <c r="E178" s="774"/>
      <c r="F178" s="786" t="s">
        <v>298</v>
      </c>
      <c r="G178" s="787"/>
      <c r="H178" s="788">
        <f t="shared" si="5"/>
        <v>0</v>
      </c>
      <c r="I178" s="789"/>
      <c r="J178" s="789"/>
    </row>
    <row r="179" spans="1:10" ht="15" hidden="1">
      <c r="A179" s="781"/>
      <c r="B179" s="773"/>
      <c r="C179" s="774"/>
      <c r="D179" s="774"/>
      <c r="E179" s="774"/>
      <c r="F179" s="786" t="s">
        <v>298</v>
      </c>
      <c r="G179" s="787"/>
      <c r="H179" s="788">
        <f t="shared" si="5"/>
        <v>0</v>
      </c>
      <c r="I179" s="789"/>
      <c r="J179" s="789"/>
    </row>
    <row r="180" spans="1:10" ht="25.5" customHeight="1" hidden="1">
      <c r="A180" s="781">
        <v>2370</v>
      </c>
      <c r="B180" s="773" t="s">
        <v>354</v>
      </c>
      <c r="C180" s="774">
        <v>7</v>
      </c>
      <c r="D180" s="774">
        <v>0</v>
      </c>
      <c r="E180" s="774"/>
      <c r="F180" s="782" t="s">
        <v>817</v>
      </c>
      <c r="G180" s="783" t="s">
        <v>604</v>
      </c>
      <c r="H180" s="788">
        <f t="shared" si="5"/>
        <v>0</v>
      </c>
      <c r="I180" s="789">
        <f>SUM(I181)</f>
        <v>0</v>
      </c>
      <c r="J180" s="789">
        <f>SUM(J181)</f>
        <v>0</v>
      </c>
    </row>
    <row r="181" spans="1:10" ht="23.25" customHeight="1" hidden="1">
      <c r="A181" s="781">
        <v>2371</v>
      </c>
      <c r="B181" s="773" t="s">
        <v>354</v>
      </c>
      <c r="C181" s="774">
        <v>7</v>
      </c>
      <c r="D181" s="774">
        <v>1</v>
      </c>
      <c r="E181" s="774"/>
      <c r="F181" s="786" t="s">
        <v>273</v>
      </c>
      <c r="G181" s="800" t="s">
        <v>605</v>
      </c>
      <c r="H181" s="788">
        <f t="shared" si="5"/>
        <v>0</v>
      </c>
      <c r="I181" s="789">
        <f>SUM(I183:I184)</f>
        <v>0</v>
      </c>
      <c r="J181" s="789">
        <f>SUM(J183:J184)</f>
        <v>0</v>
      </c>
    </row>
    <row r="182" spans="1:10" ht="23.25" customHeight="1" hidden="1">
      <c r="A182" s="781"/>
      <c r="B182" s="773"/>
      <c r="C182" s="774"/>
      <c r="D182" s="774"/>
      <c r="E182" s="774"/>
      <c r="F182" s="786" t="s">
        <v>297</v>
      </c>
      <c r="G182" s="787"/>
      <c r="H182" s="788">
        <f t="shared" si="5"/>
        <v>0</v>
      </c>
      <c r="I182" s="789"/>
      <c r="J182" s="789"/>
    </row>
    <row r="183" spans="1:10" ht="23.25" customHeight="1" hidden="1">
      <c r="A183" s="781"/>
      <c r="B183" s="773"/>
      <c r="C183" s="774"/>
      <c r="D183" s="774"/>
      <c r="E183" s="774"/>
      <c r="F183" s="786" t="s">
        <v>298</v>
      </c>
      <c r="G183" s="787"/>
      <c r="H183" s="788">
        <f t="shared" si="5"/>
        <v>0</v>
      </c>
      <c r="I183" s="789"/>
      <c r="J183" s="789"/>
    </row>
    <row r="184" spans="1:10" ht="23.25" customHeight="1" hidden="1">
      <c r="A184" s="781"/>
      <c r="B184" s="773"/>
      <c r="C184" s="774"/>
      <c r="D184" s="774"/>
      <c r="E184" s="774"/>
      <c r="F184" s="786" t="s">
        <v>298</v>
      </c>
      <c r="G184" s="787"/>
      <c r="H184" s="788">
        <f t="shared" si="5"/>
        <v>0</v>
      </c>
      <c r="I184" s="789"/>
      <c r="J184" s="789"/>
    </row>
    <row r="185" spans="1:10" s="779" customFormat="1" ht="23.25" customHeight="1">
      <c r="A185" s="772">
        <v>2400</v>
      </c>
      <c r="B185" s="773" t="s">
        <v>357</v>
      </c>
      <c r="C185" s="774">
        <v>0</v>
      </c>
      <c r="D185" s="774">
        <v>0</v>
      </c>
      <c r="E185" s="774"/>
      <c r="F185" s="806" t="s">
        <v>1093</v>
      </c>
      <c r="G185" s="804" t="s">
        <v>606</v>
      </c>
      <c r="H185" s="788">
        <f t="shared" si="5"/>
        <v>104525.9</v>
      </c>
      <c r="I185" s="788">
        <f>SUM(I186,I195,I216,I233,I246,I269,I274,I291,I308)</f>
        <v>36548.4</v>
      </c>
      <c r="J185" s="788">
        <f>SUM(J186,J200,J216,J233,J246,J269,J274,J291,J308)+J195-J200</f>
        <v>67977.5</v>
      </c>
    </row>
    <row r="186" spans="1:10" ht="23.25" customHeight="1" hidden="1">
      <c r="A186" s="781">
        <v>2410</v>
      </c>
      <c r="B186" s="773" t="s">
        <v>357</v>
      </c>
      <c r="C186" s="774">
        <v>1</v>
      </c>
      <c r="D186" s="774">
        <v>0</v>
      </c>
      <c r="E186" s="774"/>
      <c r="F186" s="782" t="s">
        <v>818</v>
      </c>
      <c r="G186" s="783" t="s">
        <v>610</v>
      </c>
      <c r="H186" s="788">
        <f t="shared" si="5"/>
        <v>0</v>
      </c>
      <c r="I186" s="789">
        <f>SUM(I187,I191)</f>
        <v>0</v>
      </c>
      <c r="J186" s="789">
        <f>SUM(J187)</f>
        <v>0</v>
      </c>
    </row>
    <row r="187" spans="1:10" ht="23.25" customHeight="1" hidden="1">
      <c r="A187" s="781">
        <v>2411</v>
      </c>
      <c r="B187" s="773" t="s">
        <v>357</v>
      </c>
      <c r="C187" s="774">
        <v>1</v>
      </c>
      <c r="D187" s="774">
        <v>1</v>
      </c>
      <c r="E187" s="774"/>
      <c r="F187" s="786" t="s">
        <v>611</v>
      </c>
      <c r="G187" s="787" t="s">
        <v>612</v>
      </c>
      <c r="H187" s="788">
        <f t="shared" si="5"/>
        <v>0</v>
      </c>
      <c r="I187" s="789">
        <f>SUM(I189:I190)</f>
        <v>0</v>
      </c>
      <c r="J187" s="789">
        <f>SUM(J189:J190)</f>
        <v>0</v>
      </c>
    </row>
    <row r="188" spans="1:10" ht="23.25" customHeight="1" hidden="1">
      <c r="A188" s="781"/>
      <c r="B188" s="773"/>
      <c r="C188" s="774"/>
      <c r="D188" s="774"/>
      <c r="E188" s="774"/>
      <c r="F188" s="786" t="s">
        <v>297</v>
      </c>
      <c r="G188" s="787"/>
      <c r="H188" s="788">
        <f t="shared" si="5"/>
        <v>0</v>
      </c>
      <c r="I188" s="789"/>
      <c r="J188" s="789"/>
    </row>
    <row r="189" spans="1:10" ht="23.25" customHeight="1" hidden="1">
      <c r="A189" s="781"/>
      <c r="B189" s="773"/>
      <c r="C189" s="774"/>
      <c r="D189" s="774"/>
      <c r="E189" s="774"/>
      <c r="F189" s="786" t="s">
        <v>298</v>
      </c>
      <c r="G189" s="787"/>
      <c r="H189" s="788">
        <f t="shared" si="5"/>
        <v>0</v>
      </c>
      <c r="I189" s="789"/>
      <c r="J189" s="789"/>
    </row>
    <row r="190" spans="1:10" ht="23.25" customHeight="1" hidden="1">
      <c r="A190" s="781"/>
      <c r="B190" s="773"/>
      <c r="C190" s="774"/>
      <c r="D190" s="774"/>
      <c r="E190" s="774"/>
      <c r="F190" s="786" t="s">
        <v>298</v>
      </c>
      <c r="G190" s="787"/>
      <c r="H190" s="788">
        <f t="shared" si="5"/>
        <v>0</v>
      </c>
      <c r="I190" s="789"/>
      <c r="J190" s="789"/>
    </row>
    <row r="191" spans="1:10" ht="23.25" customHeight="1" hidden="1">
      <c r="A191" s="781">
        <v>2412</v>
      </c>
      <c r="B191" s="773" t="s">
        <v>357</v>
      </c>
      <c r="C191" s="774">
        <v>1</v>
      </c>
      <c r="D191" s="774">
        <v>2</v>
      </c>
      <c r="E191" s="774"/>
      <c r="F191" s="786" t="s">
        <v>613</v>
      </c>
      <c r="G191" s="800" t="s">
        <v>614</v>
      </c>
      <c r="H191" s="788">
        <f t="shared" si="5"/>
        <v>0</v>
      </c>
      <c r="I191" s="789">
        <f>SUM(I193:I194)</f>
        <v>0</v>
      </c>
      <c r="J191" s="789">
        <f>SUM(J193:J194)</f>
        <v>0</v>
      </c>
    </row>
    <row r="192" spans="1:10" ht="23.25" customHeight="1" hidden="1">
      <c r="A192" s="781"/>
      <c r="B192" s="773"/>
      <c r="C192" s="774"/>
      <c r="D192" s="774"/>
      <c r="E192" s="774"/>
      <c r="F192" s="786" t="s">
        <v>297</v>
      </c>
      <c r="G192" s="787"/>
      <c r="H192" s="788">
        <f t="shared" si="5"/>
        <v>0</v>
      </c>
      <c r="I192" s="789"/>
      <c r="J192" s="789"/>
    </row>
    <row r="193" spans="1:10" ht="23.25" customHeight="1" hidden="1">
      <c r="A193" s="781"/>
      <c r="B193" s="773"/>
      <c r="C193" s="774"/>
      <c r="D193" s="774"/>
      <c r="E193" s="774"/>
      <c r="F193" s="786" t="s">
        <v>298</v>
      </c>
      <c r="G193" s="787"/>
      <c r="H193" s="788">
        <f t="shared" si="5"/>
        <v>0</v>
      </c>
      <c r="I193" s="789"/>
      <c r="J193" s="789"/>
    </row>
    <row r="194" spans="1:10" ht="23.25" customHeight="1" hidden="1">
      <c r="A194" s="781"/>
      <c r="B194" s="773"/>
      <c r="C194" s="774"/>
      <c r="D194" s="774"/>
      <c r="E194" s="774"/>
      <c r="F194" s="786" t="s">
        <v>298</v>
      </c>
      <c r="G194" s="787"/>
      <c r="H194" s="788">
        <f t="shared" si="5"/>
        <v>0</v>
      </c>
      <c r="I194" s="789"/>
      <c r="J194" s="789"/>
    </row>
    <row r="195" spans="1:10" ht="23.25" customHeight="1">
      <c r="A195" s="781">
        <v>2420</v>
      </c>
      <c r="B195" s="773" t="s">
        <v>357</v>
      </c>
      <c r="C195" s="774">
        <v>2</v>
      </c>
      <c r="D195" s="774">
        <v>0</v>
      </c>
      <c r="E195" s="774"/>
      <c r="F195" s="782" t="s">
        <v>819</v>
      </c>
      <c r="G195" s="783" t="s">
        <v>616</v>
      </c>
      <c r="H195" s="788">
        <f t="shared" si="5"/>
        <v>13800</v>
      </c>
      <c r="I195" s="789">
        <f>I196</f>
        <v>50</v>
      </c>
      <c r="J195" s="789">
        <f>SUM(J196)</f>
        <v>13750</v>
      </c>
    </row>
    <row r="196" spans="1:10" ht="23.25" customHeight="1">
      <c r="A196" s="781">
        <v>2421</v>
      </c>
      <c r="B196" s="773" t="s">
        <v>357</v>
      </c>
      <c r="C196" s="774">
        <v>2</v>
      </c>
      <c r="D196" s="774">
        <v>1</v>
      </c>
      <c r="E196" s="774"/>
      <c r="F196" s="786" t="s">
        <v>617</v>
      </c>
      <c r="G196" s="800" t="s">
        <v>618</v>
      </c>
      <c r="H196" s="788">
        <f t="shared" si="5"/>
        <v>13800</v>
      </c>
      <c r="I196" s="789">
        <f>I199</f>
        <v>50</v>
      </c>
      <c r="J196" s="789">
        <f>J201</f>
        <v>13750</v>
      </c>
    </row>
    <row r="197" spans="1:10" ht="23.25" customHeight="1">
      <c r="A197" s="781"/>
      <c r="B197" s="773"/>
      <c r="C197" s="774"/>
      <c r="D197" s="774"/>
      <c r="E197" s="774"/>
      <c r="F197" s="786" t="s">
        <v>297</v>
      </c>
      <c r="G197" s="787"/>
      <c r="H197" s="788"/>
      <c r="I197" s="789"/>
      <c r="J197" s="789"/>
    </row>
    <row r="198" spans="1:10" ht="23.25" customHeight="1">
      <c r="A198" s="781"/>
      <c r="B198" s="773"/>
      <c r="C198" s="774"/>
      <c r="D198" s="774"/>
      <c r="E198" s="781"/>
      <c r="F198" s="790" t="s">
        <v>820</v>
      </c>
      <c r="G198" s="787"/>
      <c r="H198" s="788">
        <f t="shared" si="5"/>
        <v>0</v>
      </c>
      <c r="I198" s="789"/>
      <c r="J198" s="789"/>
    </row>
    <row r="199" spans="1:10" ht="15">
      <c r="A199" s="781"/>
      <c r="B199" s="773"/>
      <c r="C199" s="774"/>
      <c r="D199" s="774"/>
      <c r="E199" s="781">
        <v>4241</v>
      </c>
      <c r="F199" s="786" t="s">
        <v>347</v>
      </c>
      <c r="G199" s="787"/>
      <c r="H199" s="788"/>
      <c r="I199" s="789">
        <f>'[3]2021'!$AC$39</f>
        <v>50</v>
      </c>
      <c r="J199" s="789"/>
    </row>
    <row r="200" spans="1:10" ht="15">
      <c r="A200" s="781"/>
      <c r="B200" s="773"/>
      <c r="C200" s="774"/>
      <c r="D200" s="774"/>
      <c r="E200" s="781">
        <v>4657</v>
      </c>
      <c r="F200" s="790" t="s">
        <v>998</v>
      </c>
      <c r="G200" s="787"/>
      <c r="H200" s="788">
        <f>SUM(I200:J200)</f>
        <v>0</v>
      </c>
      <c r="I200" s="789"/>
      <c r="J200" s="789"/>
    </row>
    <row r="201" spans="1:10" ht="23.25" customHeight="1">
      <c r="A201" s="781"/>
      <c r="B201" s="773"/>
      <c r="C201" s="774"/>
      <c r="D201" s="774"/>
      <c r="E201" s="781">
        <v>5121</v>
      </c>
      <c r="F201" s="790" t="s">
        <v>923</v>
      </c>
      <c r="G201" s="787"/>
      <c r="H201" s="788">
        <f>SUM(I201:J201)</f>
        <v>13750</v>
      </c>
      <c r="I201" s="789"/>
      <c r="J201" s="789">
        <f>'[3]2021'!$AY$39</f>
        <v>13750</v>
      </c>
    </row>
    <row r="202" spans="1:10" ht="23.25" customHeight="1" hidden="1">
      <c r="A202" s="781"/>
      <c r="B202" s="773"/>
      <c r="C202" s="774"/>
      <c r="D202" s="774"/>
      <c r="E202" s="781">
        <v>5121</v>
      </c>
      <c r="F202" s="790" t="s">
        <v>928</v>
      </c>
      <c r="G202" s="787"/>
      <c r="H202" s="788">
        <f>SUM(I202:J202)</f>
        <v>0</v>
      </c>
      <c r="I202" s="789"/>
      <c r="J202" s="789"/>
    </row>
    <row r="203" spans="1:10" ht="23.25" customHeight="1" hidden="1">
      <c r="A203" s="781"/>
      <c r="B203" s="773"/>
      <c r="C203" s="774"/>
      <c r="D203" s="774"/>
      <c r="E203" s="781">
        <v>5133</v>
      </c>
      <c r="F203" s="790" t="s">
        <v>924</v>
      </c>
      <c r="G203" s="787"/>
      <c r="H203" s="788">
        <f t="shared" si="5"/>
        <v>0</v>
      </c>
      <c r="I203" s="789"/>
      <c r="J203" s="789"/>
    </row>
    <row r="204" spans="1:10" ht="23.25" customHeight="1" hidden="1">
      <c r="A204" s="781">
        <v>2422</v>
      </c>
      <c r="B204" s="773" t="s">
        <v>357</v>
      </c>
      <c r="C204" s="774">
        <v>2</v>
      </c>
      <c r="D204" s="774">
        <v>2</v>
      </c>
      <c r="E204" s="774"/>
      <c r="F204" s="786" t="s">
        <v>619</v>
      </c>
      <c r="G204" s="800" t="s">
        <v>620</v>
      </c>
      <c r="H204" s="788">
        <f t="shared" si="5"/>
        <v>0</v>
      </c>
      <c r="I204" s="789">
        <f>SUM(I206:I207)</f>
        <v>0</v>
      </c>
      <c r="J204" s="789">
        <f>SUM(J206:J207)</f>
        <v>0</v>
      </c>
    </row>
    <row r="205" spans="1:10" ht="23.25" customHeight="1" hidden="1">
      <c r="A205" s="781"/>
      <c r="B205" s="773"/>
      <c r="C205" s="774"/>
      <c r="D205" s="774"/>
      <c r="E205" s="774"/>
      <c r="F205" s="786" t="s">
        <v>297</v>
      </c>
      <c r="G205" s="787"/>
      <c r="H205" s="788">
        <f t="shared" si="5"/>
        <v>0</v>
      </c>
      <c r="I205" s="789"/>
      <c r="J205" s="789"/>
    </row>
    <row r="206" spans="1:10" ht="23.25" customHeight="1" hidden="1">
      <c r="A206" s="781"/>
      <c r="B206" s="773"/>
      <c r="C206" s="774"/>
      <c r="D206" s="774"/>
      <c r="E206" s="774"/>
      <c r="F206" s="786" t="s">
        <v>298</v>
      </c>
      <c r="G206" s="787"/>
      <c r="H206" s="788">
        <f t="shared" si="5"/>
        <v>0</v>
      </c>
      <c r="I206" s="789"/>
      <c r="J206" s="789"/>
    </row>
    <row r="207" spans="1:10" ht="23.25" customHeight="1" hidden="1">
      <c r="A207" s="781"/>
      <c r="B207" s="773"/>
      <c r="C207" s="774"/>
      <c r="D207" s="774"/>
      <c r="E207" s="774"/>
      <c r="F207" s="786" t="s">
        <v>298</v>
      </c>
      <c r="G207" s="787"/>
      <c r="H207" s="788">
        <f t="shared" si="5"/>
        <v>0</v>
      </c>
      <c r="I207" s="789"/>
      <c r="J207" s="789"/>
    </row>
    <row r="208" spans="1:10" ht="23.25" customHeight="1" hidden="1">
      <c r="A208" s="781">
        <v>2423</v>
      </c>
      <c r="B208" s="773" t="s">
        <v>357</v>
      </c>
      <c r="C208" s="774">
        <v>2</v>
      </c>
      <c r="D208" s="774">
        <v>3</v>
      </c>
      <c r="E208" s="774"/>
      <c r="F208" s="786" t="s">
        <v>621</v>
      </c>
      <c r="G208" s="800" t="s">
        <v>622</v>
      </c>
      <c r="H208" s="788">
        <f t="shared" si="5"/>
        <v>0</v>
      </c>
      <c r="I208" s="789">
        <f>SUM(I210:I211)</f>
        <v>0</v>
      </c>
      <c r="J208" s="789">
        <f>SUM(J210:J211)</f>
        <v>0</v>
      </c>
    </row>
    <row r="209" spans="1:10" ht="23.25" customHeight="1" hidden="1">
      <c r="A209" s="781"/>
      <c r="B209" s="773"/>
      <c r="C209" s="774"/>
      <c r="D209" s="774"/>
      <c r="E209" s="774"/>
      <c r="F209" s="786" t="s">
        <v>297</v>
      </c>
      <c r="G209" s="787"/>
      <c r="H209" s="788">
        <f t="shared" si="5"/>
        <v>0</v>
      </c>
      <c r="I209" s="789"/>
      <c r="J209" s="789"/>
    </row>
    <row r="210" spans="1:10" ht="23.25" customHeight="1" hidden="1">
      <c r="A210" s="781"/>
      <c r="B210" s="773"/>
      <c r="C210" s="774"/>
      <c r="D210" s="774"/>
      <c r="E210" s="774"/>
      <c r="F210" s="786" t="s">
        <v>298</v>
      </c>
      <c r="G210" s="787"/>
      <c r="H210" s="788">
        <f t="shared" si="5"/>
        <v>0</v>
      </c>
      <c r="I210" s="789"/>
      <c r="J210" s="789"/>
    </row>
    <row r="211" spans="1:10" ht="23.25" customHeight="1" hidden="1">
      <c r="A211" s="781"/>
      <c r="B211" s="773"/>
      <c r="C211" s="774"/>
      <c r="D211" s="774"/>
      <c r="E211" s="774"/>
      <c r="F211" s="786" t="s">
        <v>298</v>
      </c>
      <c r="G211" s="787"/>
      <c r="H211" s="788">
        <f t="shared" si="5"/>
        <v>0</v>
      </c>
      <c r="I211" s="789"/>
      <c r="J211" s="789"/>
    </row>
    <row r="212" spans="1:10" ht="23.25" customHeight="1" hidden="1">
      <c r="A212" s="781">
        <v>2424</v>
      </c>
      <c r="B212" s="773" t="s">
        <v>357</v>
      </c>
      <c r="C212" s="774">
        <v>2</v>
      </c>
      <c r="D212" s="774">
        <v>4</v>
      </c>
      <c r="E212" s="774"/>
      <c r="F212" s="786" t="s">
        <v>358</v>
      </c>
      <c r="G212" s="800"/>
      <c r="H212" s="788">
        <f t="shared" si="5"/>
        <v>0</v>
      </c>
      <c r="I212" s="789">
        <f>SUM(I214:I215)</f>
        <v>0</v>
      </c>
      <c r="J212" s="789">
        <f>SUM(J214:J215)</f>
        <v>0</v>
      </c>
    </row>
    <row r="213" spans="1:10" ht="23.25" customHeight="1" hidden="1">
      <c r="A213" s="781"/>
      <c r="B213" s="773"/>
      <c r="C213" s="774"/>
      <c r="D213" s="774"/>
      <c r="E213" s="774"/>
      <c r="F213" s="786" t="s">
        <v>297</v>
      </c>
      <c r="G213" s="787"/>
      <c r="H213" s="788">
        <f t="shared" si="5"/>
        <v>0</v>
      </c>
      <c r="I213" s="789"/>
      <c r="J213" s="789"/>
    </row>
    <row r="214" spans="1:10" ht="23.25" customHeight="1" hidden="1">
      <c r="A214" s="781"/>
      <c r="B214" s="773"/>
      <c r="C214" s="774"/>
      <c r="D214" s="774"/>
      <c r="E214" s="774"/>
      <c r="F214" s="786" t="s">
        <v>298</v>
      </c>
      <c r="G214" s="787"/>
      <c r="H214" s="788">
        <f t="shared" si="5"/>
        <v>0</v>
      </c>
      <c r="I214" s="789"/>
      <c r="J214" s="789"/>
    </row>
    <row r="215" spans="1:10" ht="23.25" customHeight="1" hidden="1">
      <c r="A215" s="781"/>
      <c r="B215" s="773"/>
      <c r="C215" s="774"/>
      <c r="D215" s="774"/>
      <c r="E215" s="774"/>
      <c r="F215" s="786" t="s">
        <v>298</v>
      </c>
      <c r="G215" s="787"/>
      <c r="H215" s="788">
        <f t="shared" si="5"/>
        <v>0</v>
      </c>
      <c r="I215" s="789"/>
      <c r="J215" s="789"/>
    </row>
    <row r="216" spans="1:10" ht="23.25" customHeight="1" hidden="1">
      <c r="A216" s="781">
        <v>2430</v>
      </c>
      <c r="B216" s="773" t="s">
        <v>357</v>
      </c>
      <c r="C216" s="774">
        <v>3</v>
      </c>
      <c r="D216" s="774">
        <v>0</v>
      </c>
      <c r="E216" s="774"/>
      <c r="F216" s="782" t="s">
        <v>821</v>
      </c>
      <c r="G216" s="783" t="s">
        <v>624</v>
      </c>
      <c r="H216" s="788">
        <f t="shared" si="5"/>
        <v>0</v>
      </c>
      <c r="I216" s="789">
        <f>SUM(I217,I221,I225,I229)</f>
        <v>0</v>
      </c>
      <c r="J216" s="789">
        <f>SUM(J217,J221,J225,J229)</f>
        <v>0</v>
      </c>
    </row>
    <row r="217" spans="1:10" ht="23.25" customHeight="1" hidden="1">
      <c r="A217" s="781">
        <v>2431</v>
      </c>
      <c r="B217" s="773" t="s">
        <v>357</v>
      </c>
      <c r="C217" s="774">
        <v>3</v>
      </c>
      <c r="D217" s="774">
        <v>1</v>
      </c>
      <c r="E217" s="774"/>
      <c r="F217" s="786" t="s">
        <v>625</v>
      </c>
      <c r="G217" s="800" t="s">
        <v>626</v>
      </c>
      <c r="H217" s="788">
        <f t="shared" si="5"/>
        <v>0</v>
      </c>
      <c r="I217" s="789">
        <f>SUM(I219:I220)</f>
        <v>0</v>
      </c>
      <c r="J217" s="789">
        <f>SUM(J219:J220)</f>
        <v>0</v>
      </c>
    </row>
    <row r="218" spans="1:10" ht="23.25" customHeight="1" hidden="1">
      <c r="A218" s="781"/>
      <c r="B218" s="773"/>
      <c r="C218" s="774"/>
      <c r="D218" s="774"/>
      <c r="E218" s="774"/>
      <c r="F218" s="786" t="s">
        <v>297</v>
      </c>
      <c r="G218" s="787"/>
      <c r="H218" s="788">
        <f t="shared" si="5"/>
        <v>0</v>
      </c>
      <c r="I218" s="789"/>
      <c r="J218" s="789"/>
    </row>
    <row r="219" spans="1:10" ht="23.25" customHeight="1" hidden="1">
      <c r="A219" s="781"/>
      <c r="B219" s="773"/>
      <c r="C219" s="774"/>
      <c r="D219" s="774"/>
      <c r="E219" s="774"/>
      <c r="F219" s="786" t="s">
        <v>298</v>
      </c>
      <c r="G219" s="787"/>
      <c r="H219" s="788">
        <f t="shared" si="5"/>
        <v>0</v>
      </c>
      <c r="I219" s="789"/>
      <c r="J219" s="789"/>
    </row>
    <row r="220" spans="1:10" ht="23.25" customHeight="1" hidden="1">
      <c r="A220" s="781"/>
      <c r="B220" s="773"/>
      <c r="C220" s="774"/>
      <c r="D220" s="774"/>
      <c r="E220" s="774"/>
      <c r="F220" s="786" t="s">
        <v>298</v>
      </c>
      <c r="G220" s="787"/>
      <c r="H220" s="788">
        <f t="shared" si="5"/>
        <v>0</v>
      </c>
      <c r="I220" s="789"/>
      <c r="J220" s="789"/>
    </row>
    <row r="221" spans="1:10" ht="23.25" customHeight="1" hidden="1">
      <c r="A221" s="781">
        <v>2432</v>
      </c>
      <c r="B221" s="773" t="s">
        <v>357</v>
      </c>
      <c r="C221" s="774">
        <v>3</v>
      </c>
      <c r="D221" s="774">
        <v>2</v>
      </c>
      <c r="E221" s="774"/>
      <c r="F221" s="786" t="s">
        <v>627</v>
      </c>
      <c r="G221" s="800" t="s">
        <v>628</v>
      </c>
      <c r="H221" s="788">
        <f t="shared" si="5"/>
        <v>0</v>
      </c>
      <c r="I221" s="789">
        <f>SUM(I223:I224)</f>
        <v>0</v>
      </c>
      <c r="J221" s="789">
        <f>SUM(J223:J224)</f>
        <v>0</v>
      </c>
    </row>
    <row r="222" spans="1:10" ht="23.25" customHeight="1" hidden="1">
      <c r="A222" s="781"/>
      <c r="B222" s="773"/>
      <c r="C222" s="774"/>
      <c r="D222" s="774"/>
      <c r="E222" s="774"/>
      <c r="F222" s="786" t="s">
        <v>297</v>
      </c>
      <c r="G222" s="787"/>
      <c r="H222" s="788">
        <f t="shared" si="5"/>
        <v>0</v>
      </c>
      <c r="I222" s="789"/>
      <c r="J222" s="789"/>
    </row>
    <row r="223" spans="1:10" ht="23.25" customHeight="1" hidden="1">
      <c r="A223" s="781"/>
      <c r="B223" s="773"/>
      <c r="C223" s="774"/>
      <c r="D223" s="774"/>
      <c r="E223" s="774"/>
      <c r="F223" s="786" t="s">
        <v>298</v>
      </c>
      <c r="G223" s="787"/>
      <c r="H223" s="788">
        <f t="shared" si="5"/>
        <v>0</v>
      </c>
      <c r="I223" s="789"/>
      <c r="J223" s="789"/>
    </row>
    <row r="224" spans="1:10" ht="23.25" customHeight="1" hidden="1">
      <c r="A224" s="781"/>
      <c r="B224" s="773"/>
      <c r="C224" s="774"/>
      <c r="D224" s="774"/>
      <c r="E224" s="774"/>
      <c r="F224" s="786" t="s">
        <v>298</v>
      </c>
      <c r="G224" s="787"/>
      <c r="H224" s="788">
        <f t="shared" si="5"/>
        <v>0</v>
      </c>
      <c r="I224" s="789"/>
      <c r="J224" s="789"/>
    </row>
    <row r="225" spans="1:10" ht="23.25" customHeight="1" hidden="1">
      <c r="A225" s="781">
        <v>2433</v>
      </c>
      <c r="B225" s="773" t="s">
        <v>357</v>
      </c>
      <c r="C225" s="774">
        <v>3</v>
      </c>
      <c r="D225" s="774">
        <v>3</v>
      </c>
      <c r="E225" s="774"/>
      <c r="F225" s="786" t="s">
        <v>629</v>
      </c>
      <c r="G225" s="800" t="s">
        <v>630</v>
      </c>
      <c r="H225" s="788">
        <f t="shared" si="5"/>
        <v>0</v>
      </c>
      <c r="I225" s="789">
        <f>SUM(I227:I228)</f>
        <v>0</v>
      </c>
      <c r="J225" s="789">
        <f>SUM(J227:J228)</f>
        <v>0</v>
      </c>
    </row>
    <row r="226" spans="1:10" ht="23.25" customHeight="1" hidden="1">
      <c r="A226" s="781"/>
      <c r="B226" s="773"/>
      <c r="C226" s="774"/>
      <c r="D226" s="774"/>
      <c r="E226" s="774"/>
      <c r="F226" s="786" t="s">
        <v>297</v>
      </c>
      <c r="G226" s="787"/>
      <c r="H226" s="788">
        <f t="shared" si="5"/>
        <v>0</v>
      </c>
      <c r="I226" s="789"/>
      <c r="J226" s="789"/>
    </row>
    <row r="227" spans="1:10" ht="23.25" customHeight="1" hidden="1">
      <c r="A227" s="781"/>
      <c r="B227" s="773"/>
      <c r="C227" s="774"/>
      <c r="D227" s="774"/>
      <c r="E227" s="774"/>
      <c r="F227" s="786" t="s">
        <v>298</v>
      </c>
      <c r="G227" s="787"/>
      <c r="H227" s="788">
        <f t="shared" si="5"/>
        <v>0</v>
      </c>
      <c r="I227" s="789"/>
      <c r="J227" s="789"/>
    </row>
    <row r="228" spans="1:10" ht="23.25" customHeight="1" hidden="1">
      <c r="A228" s="781"/>
      <c r="B228" s="773"/>
      <c r="C228" s="774"/>
      <c r="D228" s="774"/>
      <c r="E228" s="774"/>
      <c r="F228" s="786" t="s">
        <v>298</v>
      </c>
      <c r="G228" s="787"/>
      <c r="H228" s="788">
        <f t="shared" si="5"/>
        <v>0</v>
      </c>
      <c r="I228" s="789"/>
      <c r="J228" s="789"/>
    </row>
    <row r="229" spans="1:10" ht="23.25" customHeight="1" hidden="1">
      <c r="A229" s="781">
        <v>2435</v>
      </c>
      <c r="B229" s="773"/>
      <c r="C229" s="774"/>
      <c r="D229" s="774"/>
      <c r="E229" s="774"/>
      <c r="F229" s="786" t="s">
        <v>633</v>
      </c>
      <c r="G229" s="783"/>
      <c r="H229" s="788"/>
      <c r="I229" s="789">
        <f>SUM(I231:I232)</f>
        <v>0</v>
      </c>
      <c r="J229" s="789">
        <f>SUM(J231:J232)</f>
        <v>0</v>
      </c>
    </row>
    <row r="230" spans="1:10" ht="23.25" customHeight="1" hidden="1">
      <c r="A230" s="781"/>
      <c r="B230" s="773"/>
      <c r="C230" s="774"/>
      <c r="D230" s="774"/>
      <c r="E230" s="774"/>
      <c r="F230" s="786" t="s">
        <v>297</v>
      </c>
      <c r="G230" s="783"/>
      <c r="H230" s="788"/>
      <c r="I230" s="789"/>
      <c r="J230" s="789"/>
    </row>
    <row r="231" spans="1:10" ht="23.25" customHeight="1" hidden="1">
      <c r="A231" s="781"/>
      <c r="B231" s="773"/>
      <c r="C231" s="774"/>
      <c r="D231" s="774"/>
      <c r="E231" s="781">
        <v>5112</v>
      </c>
      <c r="F231" s="786" t="s">
        <v>284</v>
      </c>
      <c r="G231" s="783"/>
      <c r="H231" s="788"/>
      <c r="I231" s="789"/>
      <c r="J231" s="789"/>
    </row>
    <row r="232" spans="1:10" ht="23.25" customHeight="1" hidden="1">
      <c r="A232" s="781"/>
      <c r="B232" s="773"/>
      <c r="C232" s="774"/>
      <c r="D232" s="774"/>
      <c r="E232" s="781">
        <v>5134</v>
      </c>
      <c r="F232" s="807" t="s">
        <v>279</v>
      </c>
      <c r="G232" s="787"/>
      <c r="H232" s="788">
        <f>SUM(I232:J232)</f>
        <v>0</v>
      </c>
      <c r="I232" s="789"/>
      <c r="J232" s="789"/>
    </row>
    <row r="233" spans="1:10" ht="23.25" customHeight="1" hidden="1">
      <c r="A233" s="781">
        <v>2440</v>
      </c>
      <c r="B233" s="773" t="s">
        <v>357</v>
      </c>
      <c r="C233" s="774">
        <v>4</v>
      </c>
      <c r="D233" s="774">
        <v>0</v>
      </c>
      <c r="E233" s="774"/>
      <c r="F233" s="782" t="s">
        <v>822</v>
      </c>
      <c r="G233" s="783" t="s">
        <v>638</v>
      </c>
      <c r="H233" s="788">
        <f aca="true" t="shared" si="6" ref="H233:H299">SUM(I233:J233)</f>
        <v>0</v>
      </c>
      <c r="I233" s="789">
        <f>SUM(I234,I238,I242)</f>
        <v>0</v>
      </c>
      <c r="J233" s="789">
        <f>SUM(J234)</f>
        <v>0</v>
      </c>
    </row>
    <row r="234" spans="1:10" ht="23.25" customHeight="1" hidden="1">
      <c r="A234" s="781">
        <v>2441</v>
      </c>
      <c r="B234" s="773" t="s">
        <v>357</v>
      </c>
      <c r="C234" s="774">
        <v>4</v>
      </c>
      <c r="D234" s="774">
        <v>1</v>
      </c>
      <c r="E234" s="774"/>
      <c r="F234" s="786" t="s">
        <v>639</v>
      </c>
      <c r="G234" s="800" t="s">
        <v>640</v>
      </c>
      <c r="H234" s="788">
        <f t="shared" si="6"/>
        <v>0</v>
      </c>
      <c r="I234" s="789">
        <f>SUM(I236:I237)</f>
        <v>0</v>
      </c>
      <c r="J234" s="789">
        <f>SUM(J236:J237)</f>
        <v>0</v>
      </c>
    </row>
    <row r="235" spans="1:10" ht="23.25" customHeight="1" hidden="1">
      <c r="A235" s="781"/>
      <c r="B235" s="773"/>
      <c r="C235" s="774"/>
      <c r="D235" s="774"/>
      <c r="E235" s="774"/>
      <c r="F235" s="786" t="s">
        <v>297</v>
      </c>
      <c r="G235" s="787"/>
      <c r="H235" s="788">
        <f t="shared" si="6"/>
        <v>0</v>
      </c>
      <c r="I235" s="789"/>
      <c r="J235" s="789"/>
    </row>
    <row r="236" spans="1:10" ht="23.25" customHeight="1" hidden="1">
      <c r="A236" s="781"/>
      <c r="B236" s="773"/>
      <c r="C236" s="774"/>
      <c r="D236" s="774"/>
      <c r="E236" s="774"/>
      <c r="F236" s="786" t="s">
        <v>298</v>
      </c>
      <c r="G236" s="787"/>
      <c r="H236" s="788">
        <f t="shared" si="6"/>
        <v>0</v>
      </c>
      <c r="I236" s="789"/>
      <c r="J236" s="789"/>
    </row>
    <row r="237" spans="1:10" ht="23.25" customHeight="1" hidden="1">
      <c r="A237" s="781"/>
      <c r="B237" s="773"/>
      <c r="C237" s="774"/>
      <c r="D237" s="774"/>
      <c r="E237" s="774"/>
      <c r="F237" s="786" t="s">
        <v>298</v>
      </c>
      <c r="G237" s="787"/>
      <c r="H237" s="788">
        <f t="shared" si="6"/>
        <v>0</v>
      </c>
      <c r="I237" s="789"/>
      <c r="J237" s="789"/>
    </row>
    <row r="238" spans="1:10" ht="23.25" customHeight="1" hidden="1">
      <c r="A238" s="781">
        <v>2442</v>
      </c>
      <c r="B238" s="773" t="s">
        <v>357</v>
      </c>
      <c r="C238" s="774">
        <v>4</v>
      </c>
      <c r="D238" s="774">
        <v>2</v>
      </c>
      <c r="E238" s="774"/>
      <c r="F238" s="786" t="s">
        <v>641</v>
      </c>
      <c r="G238" s="800" t="s">
        <v>642</v>
      </c>
      <c r="H238" s="788">
        <f t="shared" si="6"/>
        <v>0</v>
      </c>
      <c r="I238" s="789">
        <f>SUM(I240:I241)</f>
        <v>0</v>
      </c>
      <c r="J238" s="789">
        <f>SUM(J240:J241)</f>
        <v>0</v>
      </c>
    </row>
    <row r="239" spans="1:10" ht="23.25" customHeight="1" hidden="1">
      <c r="A239" s="781"/>
      <c r="B239" s="773"/>
      <c r="C239" s="774"/>
      <c r="D239" s="774"/>
      <c r="E239" s="774"/>
      <c r="F239" s="786" t="s">
        <v>297</v>
      </c>
      <c r="G239" s="787"/>
      <c r="H239" s="788">
        <f t="shared" si="6"/>
        <v>0</v>
      </c>
      <c r="I239" s="789"/>
      <c r="J239" s="789"/>
    </row>
    <row r="240" spans="1:10" ht="23.25" customHeight="1" hidden="1">
      <c r="A240" s="781"/>
      <c r="B240" s="773"/>
      <c r="C240" s="774"/>
      <c r="D240" s="774"/>
      <c r="E240" s="774"/>
      <c r="F240" s="786" t="s">
        <v>298</v>
      </c>
      <c r="G240" s="787"/>
      <c r="H240" s="788">
        <f t="shared" si="6"/>
        <v>0</v>
      </c>
      <c r="I240" s="789"/>
      <c r="J240" s="789"/>
    </row>
    <row r="241" spans="1:10" ht="23.25" customHeight="1" hidden="1">
      <c r="A241" s="781"/>
      <c r="B241" s="773"/>
      <c r="C241" s="774"/>
      <c r="D241" s="774"/>
      <c r="E241" s="774"/>
      <c r="F241" s="786" t="s">
        <v>298</v>
      </c>
      <c r="G241" s="787"/>
      <c r="H241" s="788">
        <f t="shared" si="6"/>
        <v>0</v>
      </c>
      <c r="I241" s="789"/>
      <c r="J241" s="789"/>
    </row>
    <row r="242" spans="1:10" ht="23.25" customHeight="1" hidden="1">
      <c r="A242" s="781">
        <v>2443</v>
      </c>
      <c r="B242" s="773" t="s">
        <v>357</v>
      </c>
      <c r="C242" s="774">
        <v>4</v>
      </c>
      <c r="D242" s="774">
        <v>3</v>
      </c>
      <c r="E242" s="774"/>
      <c r="F242" s="786" t="s">
        <v>643</v>
      </c>
      <c r="G242" s="800" t="s">
        <v>644</v>
      </c>
      <c r="H242" s="788">
        <f t="shared" si="6"/>
        <v>0</v>
      </c>
      <c r="I242" s="789">
        <f>SUM(I244:I245)</f>
        <v>0</v>
      </c>
      <c r="J242" s="789">
        <f>SUM(J244:J245)</f>
        <v>0</v>
      </c>
    </row>
    <row r="243" spans="1:10" ht="23.25" customHeight="1" hidden="1">
      <c r="A243" s="781"/>
      <c r="B243" s="773"/>
      <c r="C243" s="774"/>
      <c r="D243" s="774"/>
      <c r="E243" s="774"/>
      <c r="F243" s="786" t="s">
        <v>297</v>
      </c>
      <c r="G243" s="787"/>
      <c r="H243" s="788">
        <f t="shared" si="6"/>
        <v>0</v>
      </c>
      <c r="I243" s="789"/>
      <c r="J243" s="789"/>
    </row>
    <row r="244" spans="1:10" ht="23.25" customHeight="1" hidden="1">
      <c r="A244" s="781"/>
      <c r="B244" s="773"/>
      <c r="C244" s="774"/>
      <c r="D244" s="774"/>
      <c r="E244" s="774"/>
      <c r="F244" s="786" t="s">
        <v>298</v>
      </c>
      <c r="G244" s="787"/>
      <c r="H244" s="788">
        <f t="shared" si="6"/>
        <v>0</v>
      </c>
      <c r="I244" s="789"/>
      <c r="J244" s="789"/>
    </row>
    <row r="245" spans="1:10" ht="23.25" customHeight="1" hidden="1">
      <c r="A245" s="781"/>
      <c r="B245" s="773"/>
      <c r="C245" s="774"/>
      <c r="D245" s="774"/>
      <c r="E245" s="774"/>
      <c r="F245" s="786" t="s">
        <v>298</v>
      </c>
      <c r="G245" s="787"/>
      <c r="H245" s="788">
        <f t="shared" si="6"/>
        <v>0</v>
      </c>
      <c r="I245" s="789"/>
      <c r="J245" s="789"/>
    </row>
    <row r="246" spans="1:10" ht="23.25" customHeight="1">
      <c r="A246" s="781">
        <v>2450</v>
      </c>
      <c r="B246" s="773" t="s">
        <v>357</v>
      </c>
      <c r="C246" s="774">
        <v>5</v>
      </c>
      <c r="D246" s="774">
        <v>0</v>
      </c>
      <c r="E246" s="774"/>
      <c r="F246" s="782" t="s">
        <v>823</v>
      </c>
      <c r="G246" s="805" t="s">
        <v>646</v>
      </c>
      <c r="H246" s="788">
        <f t="shared" si="6"/>
        <v>90725.9</v>
      </c>
      <c r="I246" s="789">
        <f>SUM(I247,I253,I257,I261,I265)</f>
        <v>36498.4</v>
      </c>
      <c r="J246" s="789">
        <f>J250</f>
        <v>54227.5</v>
      </c>
    </row>
    <row r="247" spans="1:10" ht="23.25" customHeight="1">
      <c r="A247" s="781">
        <v>2451</v>
      </c>
      <c r="B247" s="773" t="s">
        <v>357</v>
      </c>
      <c r="C247" s="774">
        <v>5</v>
      </c>
      <c r="D247" s="774">
        <v>1</v>
      </c>
      <c r="E247" s="774"/>
      <c r="F247" s="786" t="s">
        <v>922</v>
      </c>
      <c r="G247" s="800" t="s">
        <v>648</v>
      </c>
      <c r="H247" s="788">
        <f t="shared" si="6"/>
        <v>90725.9</v>
      </c>
      <c r="I247" s="789">
        <f>I249+I248</f>
        <v>36498.4</v>
      </c>
      <c r="J247" s="789">
        <f>J250</f>
        <v>54227.5</v>
      </c>
    </row>
    <row r="248" spans="1:10" ht="22.5" customHeight="1">
      <c r="A248" s="781"/>
      <c r="B248" s="773"/>
      <c r="C248" s="774"/>
      <c r="D248" s="774"/>
      <c r="E248" s="774">
        <v>4241</v>
      </c>
      <c r="F248" s="786" t="s">
        <v>1003</v>
      </c>
      <c r="G248" s="800"/>
      <c r="H248" s="788">
        <f>I248</f>
        <v>800</v>
      </c>
      <c r="I248" s="789">
        <f>'[3]2021'!$AC$32</f>
        <v>800</v>
      </c>
      <c r="J248" s="789"/>
    </row>
    <row r="249" spans="1:10" ht="23.25" customHeight="1">
      <c r="A249" s="781"/>
      <c r="B249" s="773"/>
      <c r="C249" s="774"/>
      <c r="D249" s="774"/>
      <c r="E249" s="774">
        <v>4251</v>
      </c>
      <c r="F249" s="786" t="s">
        <v>926</v>
      </c>
      <c r="G249" s="800"/>
      <c r="H249" s="788">
        <f>I249</f>
        <v>35698.4</v>
      </c>
      <c r="I249" s="789">
        <f>'[3]2021'!$AD$32</f>
        <v>35698.4</v>
      </c>
      <c r="J249" s="789"/>
    </row>
    <row r="250" spans="1:10" ht="23.25" customHeight="1">
      <c r="A250" s="781"/>
      <c r="B250" s="773"/>
      <c r="C250" s="774"/>
      <c r="D250" s="774"/>
      <c r="E250" s="774">
        <v>5113</v>
      </c>
      <c r="F250" s="786" t="s">
        <v>728</v>
      </c>
      <c r="G250" s="800"/>
      <c r="H250" s="788">
        <f>J250</f>
        <v>54227.5</v>
      </c>
      <c r="I250" s="789"/>
      <c r="J250" s="789">
        <f>'[3]2021'!$BB$32</f>
        <v>54227.5</v>
      </c>
    </row>
    <row r="251" spans="1:10" ht="23.25" customHeight="1" hidden="1">
      <c r="A251" s="781"/>
      <c r="B251" s="773"/>
      <c r="C251" s="774"/>
      <c r="D251" s="774"/>
      <c r="E251" s="774"/>
      <c r="F251" s="786" t="s">
        <v>297</v>
      </c>
      <c r="G251" s="787"/>
      <c r="H251" s="788">
        <f t="shared" si="6"/>
        <v>0</v>
      </c>
      <c r="I251" s="789"/>
      <c r="J251" s="789"/>
    </row>
    <row r="252" spans="1:12" ht="23.25" customHeight="1" hidden="1">
      <c r="A252" s="781"/>
      <c r="B252" s="773"/>
      <c r="C252" s="774"/>
      <c r="D252" s="774"/>
      <c r="E252" s="774"/>
      <c r="F252" s="786" t="s">
        <v>298</v>
      </c>
      <c r="G252" s="787"/>
      <c r="H252" s="788">
        <f t="shared" si="6"/>
        <v>0</v>
      </c>
      <c r="I252" s="789"/>
      <c r="J252" s="789"/>
      <c r="L252" s="734"/>
    </row>
    <row r="253" spans="1:10" ht="23.25" customHeight="1" hidden="1">
      <c r="A253" s="781">
        <v>2452</v>
      </c>
      <c r="B253" s="773" t="s">
        <v>357</v>
      </c>
      <c r="C253" s="774">
        <v>5</v>
      </c>
      <c r="D253" s="774">
        <v>2</v>
      </c>
      <c r="E253" s="774"/>
      <c r="F253" s="786" t="s">
        <v>649</v>
      </c>
      <c r="G253" s="800" t="s">
        <v>650</v>
      </c>
      <c r="H253" s="788">
        <f t="shared" si="6"/>
        <v>0</v>
      </c>
      <c r="I253" s="789">
        <f>SUM(I255:I256)</f>
        <v>0</v>
      </c>
      <c r="J253" s="789">
        <f>SUM(J255:J256)</f>
        <v>0</v>
      </c>
    </row>
    <row r="254" spans="1:10" ht="23.25" customHeight="1" hidden="1">
      <c r="A254" s="781"/>
      <c r="B254" s="773"/>
      <c r="C254" s="774"/>
      <c r="D254" s="774"/>
      <c r="E254" s="774"/>
      <c r="F254" s="786" t="s">
        <v>297</v>
      </c>
      <c r="G254" s="787"/>
      <c r="H254" s="788">
        <f t="shared" si="6"/>
        <v>0</v>
      </c>
      <c r="I254" s="789"/>
      <c r="J254" s="789"/>
    </row>
    <row r="255" spans="1:10" ht="23.25" customHeight="1" hidden="1">
      <c r="A255" s="781"/>
      <c r="B255" s="773"/>
      <c r="C255" s="774"/>
      <c r="D255" s="774"/>
      <c r="E255" s="774"/>
      <c r="F255" s="786" t="s">
        <v>298</v>
      </c>
      <c r="G255" s="787"/>
      <c r="H255" s="788">
        <f t="shared" si="6"/>
        <v>0</v>
      </c>
      <c r="I255" s="789"/>
      <c r="J255" s="789"/>
    </row>
    <row r="256" spans="1:10" ht="23.25" customHeight="1" hidden="1">
      <c r="A256" s="781"/>
      <c r="B256" s="773"/>
      <c r="C256" s="774"/>
      <c r="D256" s="774"/>
      <c r="E256" s="774"/>
      <c r="F256" s="786" t="s">
        <v>298</v>
      </c>
      <c r="G256" s="787"/>
      <c r="H256" s="788">
        <f t="shared" si="6"/>
        <v>0</v>
      </c>
      <c r="I256" s="789"/>
      <c r="J256" s="789"/>
    </row>
    <row r="257" spans="1:10" ht="23.25" customHeight="1" hidden="1">
      <c r="A257" s="781">
        <v>2453</v>
      </c>
      <c r="B257" s="773" t="s">
        <v>357</v>
      </c>
      <c r="C257" s="774">
        <v>5</v>
      </c>
      <c r="D257" s="774">
        <v>3</v>
      </c>
      <c r="E257" s="774"/>
      <c r="F257" s="786" t="s">
        <v>651</v>
      </c>
      <c r="G257" s="800" t="s">
        <v>652</v>
      </c>
      <c r="H257" s="788">
        <f t="shared" si="6"/>
        <v>0</v>
      </c>
      <c r="I257" s="789">
        <f>SUM(I259:I260)</f>
        <v>0</v>
      </c>
      <c r="J257" s="789">
        <f>SUM(J259:J260)</f>
        <v>0</v>
      </c>
    </row>
    <row r="258" spans="1:10" ht="23.25" customHeight="1" hidden="1">
      <c r="A258" s="781"/>
      <c r="B258" s="773"/>
      <c r="C258" s="774"/>
      <c r="D258" s="774"/>
      <c r="E258" s="774"/>
      <c r="F258" s="786" t="s">
        <v>297</v>
      </c>
      <c r="G258" s="787"/>
      <c r="H258" s="788">
        <f t="shared" si="6"/>
        <v>0</v>
      </c>
      <c r="I258" s="789"/>
      <c r="J258" s="789"/>
    </row>
    <row r="259" spans="1:10" ht="23.25" customHeight="1" hidden="1">
      <c r="A259" s="781"/>
      <c r="B259" s="773"/>
      <c r="C259" s="774"/>
      <c r="D259" s="774"/>
      <c r="E259" s="774"/>
      <c r="F259" s="786" t="s">
        <v>298</v>
      </c>
      <c r="G259" s="787"/>
      <c r="H259" s="788">
        <f t="shared" si="6"/>
        <v>0</v>
      </c>
      <c r="I259" s="789"/>
      <c r="J259" s="789"/>
    </row>
    <row r="260" spans="1:10" ht="23.25" customHeight="1" hidden="1">
      <c r="A260" s="781"/>
      <c r="B260" s="773"/>
      <c r="C260" s="774"/>
      <c r="D260" s="774"/>
      <c r="E260" s="774"/>
      <c r="F260" s="786" t="s">
        <v>298</v>
      </c>
      <c r="G260" s="787"/>
      <c r="H260" s="788">
        <f t="shared" si="6"/>
        <v>0</v>
      </c>
      <c r="I260" s="789"/>
      <c r="J260" s="789"/>
    </row>
    <row r="261" spans="1:10" ht="23.25" customHeight="1" hidden="1">
      <c r="A261" s="781">
        <v>2454</v>
      </c>
      <c r="B261" s="773" t="s">
        <v>357</v>
      </c>
      <c r="C261" s="774">
        <v>5</v>
      </c>
      <c r="D261" s="774">
        <v>4</v>
      </c>
      <c r="E261" s="774"/>
      <c r="F261" s="786" t="s">
        <v>653</v>
      </c>
      <c r="G261" s="800" t="s">
        <v>654</v>
      </c>
      <c r="H261" s="788">
        <f t="shared" si="6"/>
        <v>0</v>
      </c>
      <c r="I261" s="789">
        <f>SUM(I263:I264)</f>
        <v>0</v>
      </c>
      <c r="J261" s="789">
        <f>SUM(J263:J264)</f>
        <v>0</v>
      </c>
    </row>
    <row r="262" spans="1:10" ht="23.25" customHeight="1" hidden="1">
      <c r="A262" s="781"/>
      <c r="B262" s="773"/>
      <c r="C262" s="774"/>
      <c r="D262" s="774"/>
      <c r="E262" s="774"/>
      <c r="F262" s="786" t="s">
        <v>297</v>
      </c>
      <c r="G262" s="787"/>
      <c r="H262" s="788">
        <f t="shared" si="6"/>
        <v>0</v>
      </c>
      <c r="I262" s="789"/>
      <c r="J262" s="789"/>
    </row>
    <row r="263" spans="1:10" ht="23.25" customHeight="1" hidden="1">
      <c r="A263" s="781"/>
      <c r="B263" s="773"/>
      <c r="C263" s="774"/>
      <c r="D263" s="774"/>
      <c r="E263" s="774"/>
      <c r="F263" s="786" t="s">
        <v>298</v>
      </c>
      <c r="G263" s="787"/>
      <c r="H263" s="788">
        <f t="shared" si="6"/>
        <v>0</v>
      </c>
      <c r="I263" s="789"/>
      <c r="J263" s="789"/>
    </row>
    <row r="264" spans="1:10" ht="23.25" customHeight="1" hidden="1">
      <c r="A264" s="781"/>
      <c r="B264" s="773"/>
      <c r="C264" s="774"/>
      <c r="D264" s="774"/>
      <c r="E264" s="774"/>
      <c r="F264" s="786" t="s">
        <v>298</v>
      </c>
      <c r="G264" s="787"/>
      <c r="H264" s="788">
        <f t="shared" si="6"/>
        <v>0</v>
      </c>
      <c r="I264" s="789"/>
      <c r="J264" s="789"/>
    </row>
    <row r="265" spans="1:10" ht="23.25" customHeight="1" hidden="1">
      <c r="A265" s="781">
        <v>2455</v>
      </c>
      <c r="B265" s="773" t="s">
        <v>357</v>
      </c>
      <c r="C265" s="774">
        <v>5</v>
      </c>
      <c r="D265" s="774">
        <v>5</v>
      </c>
      <c r="E265" s="774"/>
      <c r="F265" s="786" t="s">
        <v>655</v>
      </c>
      <c r="G265" s="800" t="s">
        <v>656</v>
      </c>
      <c r="H265" s="788">
        <f t="shared" si="6"/>
        <v>0</v>
      </c>
      <c r="I265" s="789">
        <f>SUM(I267:I268)</f>
        <v>0</v>
      </c>
      <c r="J265" s="789">
        <f>SUM(J267:J268)</f>
        <v>0</v>
      </c>
    </row>
    <row r="266" spans="1:10" ht="23.25" customHeight="1" hidden="1">
      <c r="A266" s="781"/>
      <c r="B266" s="773"/>
      <c r="C266" s="774"/>
      <c r="D266" s="774"/>
      <c r="E266" s="774"/>
      <c r="F266" s="786" t="s">
        <v>297</v>
      </c>
      <c r="G266" s="787"/>
      <c r="H266" s="788">
        <f t="shared" si="6"/>
        <v>0</v>
      </c>
      <c r="I266" s="789"/>
      <c r="J266" s="789"/>
    </row>
    <row r="267" spans="1:10" ht="23.25" customHeight="1" hidden="1">
      <c r="A267" s="781"/>
      <c r="B267" s="773"/>
      <c r="C267" s="774"/>
      <c r="D267" s="774"/>
      <c r="E267" s="774"/>
      <c r="F267" s="786" t="s">
        <v>298</v>
      </c>
      <c r="G267" s="787"/>
      <c r="H267" s="788">
        <f t="shared" si="6"/>
        <v>0</v>
      </c>
      <c r="I267" s="789"/>
      <c r="J267" s="789"/>
    </row>
    <row r="268" spans="1:10" ht="23.25" customHeight="1" hidden="1">
      <c r="A268" s="781"/>
      <c r="B268" s="773"/>
      <c r="C268" s="774"/>
      <c r="D268" s="774"/>
      <c r="E268" s="774"/>
      <c r="F268" s="786" t="s">
        <v>298</v>
      </c>
      <c r="G268" s="787"/>
      <c r="H268" s="788">
        <f t="shared" si="6"/>
        <v>0</v>
      </c>
      <c r="I268" s="789"/>
      <c r="J268" s="789"/>
    </row>
    <row r="269" spans="1:10" ht="23.25" customHeight="1" hidden="1">
      <c r="A269" s="781">
        <v>2460</v>
      </c>
      <c r="B269" s="773" t="s">
        <v>357</v>
      </c>
      <c r="C269" s="774">
        <v>6</v>
      </c>
      <c r="D269" s="774">
        <v>0</v>
      </c>
      <c r="E269" s="774"/>
      <c r="F269" s="782" t="s">
        <v>824</v>
      </c>
      <c r="G269" s="783" t="s">
        <v>658</v>
      </c>
      <c r="H269" s="788">
        <f t="shared" si="6"/>
        <v>0</v>
      </c>
      <c r="I269" s="789">
        <f>SUM(I270)</f>
        <v>0</v>
      </c>
      <c r="J269" s="789">
        <f>SUM(J270)</f>
        <v>0</v>
      </c>
    </row>
    <row r="270" spans="1:10" ht="23.25" customHeight="1" hidden="1">
      <c r="A270" s="781">
        <v>2461</v>
      </c>
      <c r="B270" s="773" t="s">
        <v>357</v>
      </c>
      <c r="C270" s="774">
        <v>6</v>
      </c>
      <c r="D270" s="774">
        <v>1</v>
      </c>
      <c r="E270" s="774"/>
      <c r="F270" s="786" t="s">
        <v>659</v>
      </c>
      <c r="G270" s="800" t="s">
        <v>658</v>
      </c>
      <c r="H270" s="788">
        <f t="shared" si="6"/>
        <v>0</v>
      </c>
      <c r="I270" s="789">
        <f>SUM(I272:I273)</f>
        <v>0</v>
      </c>
      <c r="J270" s="789">
        <f>SUM(J272:J273)</f>
        <v>0</v>
      </c>
    </row>
    <row r="271" spans="1:10" ht="23.25" customHeight="1" hidden="1">
      <c r="A271" s="781"/>
      <c r="B271" s="773"/>
      <c r="C271" s="774"/>
      <c r="D271" s="774"/>
      <c r="E271" s="774"/>
      <c r="F271" s="786" t="s">
        <v>297</v>
      </c>
      <c r="G271" s="787"/>
      <c r="H271" s="788">
        <f t="shared" si="6"/>
        <v>0</v>
      </c>
      <c r="I271" s="789"/>
      <c r="J271" s="789"/>
    </row>
    <row r="272" spans="1:10" ht="23.25" customHeight="1" hidden="1">
      <c r="A272" s="781"/>
      <c r="B272" s="773"/>
      <c r="C272" s="774"/>
      <c r="D272" s="774"/>
      <c r="E272" s="774"/>
      <c r="F272" s="786" t="s">
        <v>298</v>
      </c>
      <c r="G272" s="787"/>
      <c r="H272" s="788">
        <f t="shared" si="6"/>
        <v>0</v>
      </c>
      <c r="I272" s="789"/>
      <c r="J272" s="789"/>
    </row>
    <row r="273" spans="1:10" ht="23.25" customHeight="1" hidden="1">
      <c r="A273" s="781"/>
      <c r="B273" s="773"/>
      <c r="C273" s="774"/>
      <c r="D273" s="774"/>
      <c r="E273" s="774"/>
      <c r="F273" s="786" t="s">
        <v>298</v>
      </c>
      <c r="G273" s="787"/>
      <c r="H273" s="788">
        <f t="shared" si="6"/>
        <v>0</v>
      </c>
      <c r="I273" s="789"/>
      <c r="J273" s="789"/>
    </row>
    <row r="274" spans="1:10" ht="23.25" customHeight="1" hidden="1">
      <c r="A274" s="781">
        <v>2470</v>
      </c>
      <c r="B274" s="773" t="s">
        <v>357</v>
      </c>
      <c r="C274" s="774">
        <v>7</v>
      </c>
      <c r="D274" s="774">
        <v>0</v>
      </c>
      <c r="E274" s="774"/>
      <c r="F274" s="782" t="s">
        <v>825</v>
      </c>
      <c r="G274" s="805" t="s">
        <v>661</v>
      </c>
      <c r="H274" s="788">
        <f t="shared" si="6"/>
        <v>0</v>
      </c>
      <c r="I274" s="789">
        <f>SUM(I275,I279,I283,I287)</f>
        <v>0</v>
      </c>
      <c r="J274" s="789">
        <f>SUM(J275,J279,J283,J287)</f>
        <v>0</v>
      </c>
    </row>
    <row r="275" spans="1:10" ht="23.25" customHeight="1" hidden="1">
      <c r="A275" s="781">
        <v>2471</v>
      </c>
      <c r="B275" s="773" t="s">
        <v>357</v>
      </c>
      <c r="C275" s="774">
        <v>7</v>
      </c>
      <c r="D275" s="774">
        <v>1</v>
      </c>
      <c r="E275" s="774"/>
      <c r="F275" s="786" t="s">
        <v>662</v>
      </c>
      <c r="G275" s="800" t="s">
        <v>663</v>
      </c>
      <c r="H275" s="788">
        <f t="shared" si="6"/>
        <v>0</v>
      </c>
      <c r="I275" s="789">
        <f>SUM(I277:I278)</f>
        <v>0</v>
      </c>
      <c r="J275" s="789">
        <f>SUM(J277:J278)</f>
        <v>0</v>
      </c>
    </row>
    <row r="276" spans="1:10" ht="23.25" customHeight="1" hidden="1">
      <c r="A276" s="781"/>
      <c r="B276" s="773"/>
      <c r="C276" s="774"/>
      <c r="D276" s="774"/>
      <c r="E276" s="774"/>
      <c r="F276" s="786" t="s">
        <v>297</v>
      </c>
      <c r="G276" s="787"/>
      <c r="H276" s="788">
        <f t="shared" si="6"/>
        <v>0</v>
      </c>
      <c r="I276" s="789"/>
      <c r="J276" s="789"/>
    </row>
    <row r="277" spans="1:10" ht="23.25" customHeight="1" hidden="1">
      <c r="A277" s="781"/>
      <c r="B277" s="773"/>
      <c r="C277" s="774"/>
      <c r="D277" s="774"/>
      <c r="E277" s="774"/>
      <c r="F277" s="786" t="s">
        <v>298</v>
      </c>
      <c r="G277" s="787"/>
      <c r="H277" s="788">
        <f t="shared" si="6"/>
        <v>0</v>
      </c>
      <c r="I277" s="789"/>
      <c r="J277" s="789"/>
    </row>
    <row r="278" spans="1:10" ht="23.25" customHeight="1" hidden="1">
      <c r="A278" s="781"/>
      <c r="B278" s="773"/>
      <c r="C278" s="774"/>
      <c r="D278" s="774"/>
      <c r="E278" s="774"/>
      <c r="F278" s="786" t="s">
        <v>298</v>
      </c>
      <c r="G278" s="787"/>
      <c r="H278" s="788">
        <f t="shared" si="6"/>
        <v>0</v>
      </c>
      <c r="I278" s="789"/>
      <c r="J278" s="789"/>
    </row>
    <row r="279" spans="1:10" ht="23.25" customHeight="1" hidden="1">
      <c r="A279" s="781">
        <v>2472</v>
      </c>
      <c r="B279" s="773" t="s">
        <v>357</v>
      </c>
      <c r="C279" s="774">
        <v>7</v>
      </c>
      <c r="D279" s="774">
        <v>2</v>
      </c>
      <c r="E279" s="774"/>
      <c r="F279" s="786" t="s">
        <v>664</v>
      </c>
      <c r="G279" s="808" t="s">
        <v>665</v>
      </c>
      <c r="H279" s="788">
        <f t="shared" si="6"/>
        <v>0</v>
      </c>
      <c r="I279" s="789">
        <f>SUM(I281:I282)</f>
        <v>0</v>
      </c>
      <c r="J279" s="789">
        <f>SUM(J281:J282)</f>
        <v>0</v>
      </c>
    </row>
    <row r="280" spans="1:10" ht="23.25" customHeight="1" hidden="1">
      <c r="A280" s="781"/>
      <c r="B280" s="773"/>
      <c r="C280" s="774"/>
      <c r="D280" s="774"/>
      <c r="E280" s="774"/>
      <c r="F280" s="786" t="s">
        <v>297</v>
      </c>
      <c r="G280" s="787"/>
      <c r="H280" s="788">
        <f t="shared" si="6"/>
        <v>0</v>
      </c>
      <c r="I280" s="789"/>
      <c r="J280" s="789"/>
    </row>
    <row r="281" spans="1:10" ht="23.25" customHeight="1" hidden="1">
      <c r="A281" s="781"/>
      <c r="B281" s="773"/>
      <c r="C281" s="774"/>
      <c r="D281" s="774"/>
      <c r="E281" s="774"/>
      <c r="F281" s="786" t="s">
        <v>298</v>
      </c>
      <c r="G281" s="787"/>
      <c r="H281" s="788">
        <f t="shared" si="6"/>
        <v>0</v>
      </c>
      <c r="I281" s="789"/>
      <c r="J281" s="789"/>
    </row>
    <row r="282" spans="1:10" ht="23.25" customHeight="1" hidden="1">
      <c r="A282" s="781"/>
      <c r="B282" s="773"/>
      <c r="C282" s="774"/>
      <c r="D282" s="774"/>
      <c r="E282" s="774"/>
      <c r="F282" s="786" t="s">
        <v>298</v>
      </c>
      <c r="G282" s="787"/>
      <c r="H282" s="788">
        <f t="shared" si="6"/>
        <v>0</v>
      </c>
      <c r="I282" s="789"/>
      <c r="J282" s="789"/>
    </row>
    <row r="283" spans="1:10" ht="23.25" customHeight="1" hidden="1">
      <c r="A283" s="781">
        <v>2473</v>
      </c>
      <c r="B283" s="773" t="s">
        <v>357</v>
      </c>
      <c r="C283" s="774">
        <v>7</v>
      </c>
      <c r="D283" s="774">
        <v>3</v>
      </c>
      <c r="E283" s="774"/>
      <c r="F283" s="786" t="s">
        <v>666</v>
      </c>
      <c r="G283" s="800" t="s">
        <v>667</v>
      </c>
      <c r="H283" s="788">
        <f t="shared" si="6"/>
        <v>0</v>
      </c>
      <c r="I283" s="789">
        <f>SUM(I285:I286)</f>
        <v>0</v>
      </c>
      <c r="J283" s="789">
        <f>SUM(J285:J286)</f>
        <v>0</v>
      </c>
    </row>
    <row r="284" spans="1:10" ht="23.25" customHeight="1" hidden="1">
      <c r="A284" s="781"/>
      <c r="B284" s="773"/>
      <c r="C284" s="774"/>
      <c r="D284" s="774"/>
      <c r="E284" s="774"/>
      <c r="F284" s="786" t="s">
        <v>297</v>
      </c>
      <c r="G284" s="787"/>
      <c r="H284" s="788">
        <f t="shared" si="6"/>
        <v>0</v>
      </c>
      <c r="I284" s="789"/>
      <c r="J284" s="789"/>
    </row>
    <row r="285" spans="1:10" ht="23.25" customHeight="1" hidden="1">
      <c r="A285" s="781"/>
      <c r="B285" s="773"/>
      <c r="C285" s="774"/>
      <c r="D285" s="774"/>
      <c r="E285" s="774"/>
      <c r="F285" s="786" t="s">
        <v>298</v>
      </c>
      <c r="G285" s="787"/>
      <c r="H285" s="788">
        <f t="shared" si="6"/>
        <v>0</v>
      </c>
      <c r="I285" s="789"/>
      <c r="J285" s="789"/>
    </row>
    <row r="286" spans="1:10" ht="23.25" customHeight="1" hidden="1">
      <c r="A286" s="781"/>
      <c r="B286" s="773"/>
      <c r="C286" s="774"/>
      <c r="D286" s="774"/>
      <c r="E286" s="774"/>
      <c r="F286" s="786" t="s">
        <v>298</v>
      </c>
      <c r="G286" s="787"/>
      <c r="H286" s="788">
        <f t="shared" si="6"/>
        <v>0</v>
      </c>
      <c r="I286" s="789"/>
      <c r="J286" s="789"/>
    </row>
    <row r="287" spans="1:10" ht="23.25" customHeight="1" hidden="1">
      <c r="A287" s="781">
        <v>2474</v>
      </c>
      <c r="B287" s="773" t="s">
        <v>357</v>
      </c>
      <c r="C287" s="774">
        <v>7</v>
      </c>
      <c r="D287" s="774">
        <v>4</v>
      </c>
      <c r="E287" s="774"/>
      <c r="F287" s="786" t="s">
        <v>668</v>
      </c>
      <c r="G287" s="787" t="s">
        <v>669</v>
      </c>
      <c r="H287" s="788">
        <f t="shared" si="6"/>
        <v>0</v>
      </c>
      <c r="I287" s="789">
        <f>SUM(I289:I290)</f>
        <v>0</v>
      </c>
      <c r="J287" s="789">
        <f>SUM(J289:J290)</f>
        <v>0</v>
      </c>
    </row>
    <row r="288" spans="1:10" ht="23.25" customHeight="1" hidden="1">
      <c r="A288" s="781"/>
      <c r="B288" s="773"/>
      <c r="C288" s="774"/>
      <c r="D288" s="774"/>
      <c r="E288" s="774"/>
      <c r="F288" s="786" t="s">
        <v>297</v>
      </c>
      <c r="G288" s="787"/>
      <c r="H288" s="788">
        <f t="shared" si="6"/>
        <v>0</v>
      </c>
      <c r="I288" s="789"/>
      <c r="J288" s="789"/>
    </row>
    <row r="289" spans="1:10" ht="23.25" customHeight="1" hidden="1">
      <c r="A289" s="781"/>
      <c r="B289" s="773"/>
      <c r="C289" s="774"/>
      <c r="D289" s="774"/>
      <c r="E289" s="774"/>
      <c r="F289" s="786" t="s">
        <v>298</v>
      </c>
      <c r="G289" s="787"/>
      <c r="H289" s="788">
        <f t="shared" si="6"/>
        <v>0</v>
      </c>
      <c r="I289" s="789"/>
      <c r="J289" s="789"/>
    </row>
    <row r="290" spans="1:10" ht="23.25" customHeight="1" hidden="1">
      <c r="A290" s="781"/>
      <c r="B290" s="773"/>
      <c r="C290" s="774"/>
      <c r="D290" s="774"/>
      <c r="E290" s="774"/>
      <c r="F290" s="786" t="s">
        <v>298</v>
      </c>
      <c r="G290" s="787"/>
      <c r="H290" s="788">
        <f t="shared" si="6"/>
        <v>0</v>
      </c>
      <c r="I290" s="789"/>
      <c r="J290" s="789"/>
    </row>
    <row r="291" spans="1:10" ht="23.25" customHeight="1" hidden="1">
      <c r="A291" s="781">
        <v>2480</v>
      </c>
      <c r="B291" s="773" t="s">
        <v>357</v>
      </c>
      <c r="C291" s="774">
        <v>8</v>
      </c>
      <c r="D291" s="774">
        <v>0</v>
      </c>
      <c r="E291" s="774"/>
      <c r="F291" s="782" t="s">
        <v>826</v>
      </c>
      <c r="G291" s="783" t="s">
        <v>671</v>
      </c>
      <c r="H291" s="788">
        <f t="shared" si="6"/>
        <v>0</v>
      </c>
      <c r="I291" s="789">
        <f>SUM(I292,I296,I300,I304)</f>
        <v>0</v>
      </c>
      <c r="J291" s="789">
        <f>SUM(J292,J296,J300,J304)</f>
        <v>0</v>
      </c>
    </row>
    <row r="292" spans="1:10" ht="23.25" customHeight="1" hidden="1">
      <c r="A292" s="781">
        <v>2481</v>
      </c>
      <c r="B292" s="773" t="s">
        <v>357</v>
      </c>
      <c r="C292" s="774">
        <v>8</v>
      </c>
      <c r="D292" s="774">
        <v>1</v>
      </c>
      <c r="E292" s="774"/>
      <c r="F292" s="786" t="s">
        <v>672</v>
      </c>
      <c r="G292" s="800" t="s">
        <v>673</v>
      </c>
      <c r="H292" s="788">
        <f t="shared" si="6"/>
        <v>0</v>
      </c>
      <c r="I292" s="789">
        <f>SUM(I294:I295)</f>
        <v>0</v>
      </c>
      <c r="J292" s="789">
        <f>SUM(J294:J295)</f>
        <v>0</v>
      </c>
    </row>
    <row r="293" spans="1:10" ht="23.25" customHeight="1" hidden="1">
      <c r="A293" s="781"/>
      <c r="B293" s="773"/>
      <c r="C293" s="774"/>
      <c r="D293" s="774"/>
      <c r="E293" s="774"/>
      <c r="F293" s="786" t="s">
        <v>297</v>
      </c>
      <c r="G293" s="787"/>
      <c r="H293" s="788">
        <f t="shared" si="6"/>
        <v>0</v>
      </c>
      <c r="I293" s="789"/>
      <c r="J293" s="789"/>
    </row>
    <row r="294" spans="1:10" ht="23.25" customHeight="1" hidden="1">
      <c r="A294" s="781"/>
      <c r="B294" s="773"/>
      <c r="C294" s="774"/>
      <c r="D294" s="774"/>
      <c r="E294" s="774"/>
      <c r="F294" s="786" t="s">
        <v>298</v>
      </c>
      <c r="G294" s="787"/>
      <c r="H294" s="788">
        <f t="shared" si="6"/>
        <v>0</v>
      </c>
      <c r="I294" s="789"/>
      <c r="J294" s="789"/>
    </row>
    <row r="295" spans="1:10" ht="23.25" customHeight="1" hidden="1">
      <c r="A295" s="781"/>
      <c r="B295" s="773"/>
      <c r="C295" s="774"/>
      <c r="D295" s="774"/>
      <c r="E295" s="774"/>
      <c r="F295" s="786" t="s">
        <v>298</v>
      </c>
      <c r="G295" s="787"/>
      <c r="H295" s="788">
        <f t="shared" si="6"/>
        <v>0</v>
      </c>
      <c r="I295" s="789"/>
      <c r="J295" s="789"/>
    </row>
    <row r="296" spans="1:10" ht="23.25" customHeight="1" hidden="1">
      <c r="A296" s="781">
        <v>2482</v>
      </c>
      <c r="B296" s="773" t="s">
        <v>357</v>
      </c>
      <c r="C296" s="774">
        <v>8</v>
      </c>
      <c r="D296" s="774">
        <v>2</v>
      </c>
      <c r="E296" s="774"/>
      <c r="F296" s="786" t="s">
        <v>674</v>
      </c>
      <c r="G296" s="800" t="s">
        <v>675</v>
      </c>
      <c r="H296" s="788">
        <f t="shared" si="6"/>
        <v>0</v>
      </c>
      <c r="I296" s="789">
        <f>SUM(I298:I299)</f>
        <v>0</v>
      </c>
      <c r="J296" s="789">
        <f>SUM(J298:J299)</f>
        <v>0</v>
      </c>
    </row>
    <row r="297" spans="1:10" ht="23.25" customHeight="1" hidden="1">
      <c r="A297" s="781"/>
      <c r="B297" s="773"/>
      <c r="C297" s="774"/>
      <c r="D297" s="774"/>
      <c r="E297" s="774"/>
      <c r="F297" s="786" t="s">
        <v>297</v>
      </c>
      <c r="G297" s="787"/>
      <c r="H297" s="788">
        <f t="shared" si="6"/>
        <v>0</v>
      </c>
      <c r="I297" s="789"/>
      <c r="J297" s="789"/>
    </row>
    <row r="298" spans="1:10" ht="23.25" customHeight="1" hidden="1">
      <c r="A298" s="781"/>
      <c r="B298" s="773"/>
      <c r="C298" s="774"/>
      <c r="D298" s="774"/>
      <c r="E298" s="774"/>
      <c r="F298" s="786" t="s">
        <v>298</v>
      </c>
      <c r="G298" s="787"/>
      <c r="H298" s="788">
        <f t="shared" si="6"/>
        <v>0</v>
      </c>
      <c r="I298" s="789"/>
      <c r="J298" s="789"/>
    </row>
    <row r="299" spans="1:10" ht="23.25" customHeight="1" hidden="1">
      <c r="A299" s="781"/>
      <c r="B299" s="773"/>
      <c r="C299" s="774"/>
      <c r="D299" s="774"/>
      <c r="E299" s="774"/>
      <c r="F299" s="786" t="s">
        <v>298</v>
      </c>
      <c r="G299" s="787"/>
      <c r="H299" s="788">
        <f t="shared" si="6"/>
        <v>0</v>
      </c>
      <c r="I299" s="789"/>
      <c r="J299" s="789"/>
    </row>
    <row r="300" spans="1:10" ht="23.25" customHeight="1" hidden="1">
      <c r="A300" s="781">
        <v>2483</v>
      </c>
      <c r="B300" s="773" t="s">
        <v>357</v>
      </c>
      <c r="C300" s="774">
        <v>8</v>
      </c>
      <c r="D300" s="774">
        <v>3</v>
      </c>
      <c r="E300" s="774"/>
      <c r="F300" s="786" t="s">
        <v>676</v>
      </c>
      <c r="G300" s="800" t="s">
        <v>677</v>
      </c>
      <c r="H300" s="788">
        <f aca="true" t="shared" si="7" ref="H300:H365">SUM(I300:J300)</f>
        <v>0</v>
      </c>
      <c r="I300" s="789">
        <f>SUM(I302:I303)</f>
        <v>0</v>
      </c>
      <c r="J300" s="789">
        <f>SUM(J302:J303)</f>
        <v>0</v>
      </c>
    </row>
    <row r="301" spans="1:10" ht="23.25" customHeight="1" hidden="1">
      <c r="A301" s="781"/>
      <c r="B301" s="773"/>
      <c r="C301" s="774"/>
      <c r="D301" s="774"/>
      <c r="E301" s="774"/>
      <c r="F301" s="786" t="s">
        <v>297</v>
      </c>
      <c r="G301" s="787"/>
      <c r="H301" s="788">
        <f t="shared" si="7"/>
        <v>0</v>
      </c>
      <c r="I301" s="789"/>
      <c r="J301" s="789"/>
    </row>
    <row r="302" spans="1:10" ht="23.25" customHeight="1" hidden="1">
      <c r="A302" s="781"/>
      <c r="B302" s="773"/>
      <c r="C302" s="774"/>
      <c r="D302" s="774"/>
      <c r="E302" s="774"/>
      <c r="F302" s="786" t="s">
        <v>298</v>
      </c>
      <c r="G302" s="787"/>
      <c r="H302" s="788">
        <f t="shared" si="7"/>
        <v>0</v>
      </c>
      <c r="I302" s="789"/>
      <c r="J302" s="789"/>
    </row>
    <row r="303" spans="1:10" ht="23.25" customHeight="1" hidden="1">
      <c r="A303" s="781"/>
      <c r="B303" s="773"/>
      <c r="C303" s="774"/>
      <c r="D303" s="774"/>
      <c r="E303" s="774"/>
      <c r="F303" s="786" t="s">
        <v>298</v>
      </c>
      <c r="G303" s="787"/>
      <c r="H303" s="788">
        <f t="shared" si="7"/>
        <v>0</v>
      </c>
      <c r="I303" s="789"/>
      <c r="J303" s="789"/>
    </row>
    <row r="304" spans="1:10" ht="23.25" customHeight="1" hidden="1">
      <c r="A304" s="781">
        <v>2484</v>
      </c>
      <c r="B304" s="773" t="s">
        <v>357</v>
      </c>
      <c r="C304" s="774">
        <v>8</v>
      </c>
      <c r="D304" s="774">
        <v>4</v>
      </c>
      <c r="E304" s="774"/>
      <c r="F304" s="786" t="s">
        <v>678</v>
      </c>
      <c r="G304" s="800" t="s">
        <v>679</v>
      </c>
      <c r="H304" s="788">
        <f t="shared" si="7"/>
        <v>0</v>
      </c>
      <c r="I304" s="789">
        <f>SUM(I306:I307)</f>
        <v>0</v>
      </c>
      <c r="J304" s="789">
        <f>SUM(J306:J307)</f>
        <v>0</v>
      </c>
    </row>
    <row r="305" spans="1:10" ht="23.25" customHeight="1" hidden="1">
      <c r="A305" s="781"/>
      <c r="B305" s="773"/>
      <c r="C305" s="774"/>
      <c r="D305" s="774"/>
      <c r="E305" s="774"/>
      <c r="F305" s="786" t="s">
        <v>297</v>
      </c>
      <c r="G305" s="787"/>
      <c r="H305" s="788">
        <f t="shared" si="7"/>
        <v>0</v>
      </c>
      <c r="I305" s="789"/>
      <c r="J305" s="789"/>
    </row>
    <row r="306" spans="1:10" ht="23.25" customHeight="1" hidden="1">
      <c r="A306" s="781"/>
      <c r="B306" s="773"/>
      <c r="C306" s="774"/>
      <c r="D306" s="774"/>
      <c r="E306" s="774"/>
      <c r="F306" s="786" t="s">
        <v>298</v>
      </c>
      <c r="G306" s="787"/>
      <c r="H306" s="788">
        <f t="shared" si="7"/>
        <v>0</v>
      </c>
      <c r="I306" s="789"/>
      <c r="J306" s="789"/>
    </row>
    <row r="307" spans="1:10" ht="23.25" customHeight="1" hidden="1">
      <c r="A307" s="781"/>
      <c r="B307" s="773"/>
      <c r="C307" s="774"/>
      <c r="D307" s="774"/>
      <c r="E307" s="774"/>
      <c r="F307" s="786" t="s">
        <v>298</v>
      </c>
      <c r="G307" s="787"/>
      <c r="H307" s="788">
        <f t="shared" si="7"/>
        <v>0</v>
      </c>
      <c r="I307" s="789"/>
      <c r="J307" s="789"/>
    </row>
    <row r="308" spans="1:10" ht="23.25" customHeight="1" hidden="1">
      <c r="A308" s="781">
        <v>2490</v>
      </c>
      <c r="B308" s="773" t="s">
        <v>357</v>
      </c>
      <c r="C308" s="774">
        <v>9</v>
      </c>
      <c r="D308" s="774">
        <v>0</v>
      </c>
      <c r="E308" s="774"/>
      <c r="F308" s="782" t="s">
        <v>827</v>
      </c>
      <c r="G308" s="783" t="s">
        <v>687</v>
      </c>
      <c r="H308" s="788">
        <f t="shared" si="7"/>
        <v>0</v>
      </c>
      <c r="I308" s="789">
        <f>SUM(I309)</f>
        <v>0</v>
      </c>
      <c r="J308" s="789">
        <f>SUM(J309)</f>
        <v>0</v>
      </c>
    </row>
    <row r="309" spans="1:10" ht="23.25" customHeight="1" hidden="1">
      <c r="A309" s="781">
        <v>2491</v>
      </c>
      <c r="B309" s="773" t="s">
        <v>357</v>
      </c>
      <c r="C309" s="774">
        <v>9</v>
      </c>
      <c r="D309" s="774">
        <v>1</v>
      </c>
      <c r="E309" s="774"/>
      <c r="F309" s="786" t="s">
        <v>686</v>
      </c>
      <c r="G309" s="800" t="s">
        <v>688</v>
      </c>
      <c r="H309" s="788">
        <f t="shared" si="7"/>
        <v>0</v>
      </c>
      <c r="I309" s="789">
        <f>SUM(I311:I312)</f>
        <v>0</v>
      </c>
      <c r="J309" s="789">
        <f>SUM(J311:J312)</f>
        <v>0</v>
      </c>
    </row>
    <row r="310" spans="1:10" ht="23.25" customHeight="1" hidden="1">
      <c r="A310" s="781"/>
      <c r="B310" s="773"/>
      <c r="C310" s="774"/>
      <c r="D310" s="774"/>
      <c r="E310" s="774"/>
      <c r="F310" s="786" t="s">
        <v>297</v>
      </c>
      <c r="G310" s="787"/>
      <c r="H310" s="788">
        <f t="shared" si="7"/>
        <v>0</v>
      </c>
      <c r="I310" s="789"/>
      <c r="J310" s="789"/>
    </row>
    <row r="311" spans="1:10" ht="23.25" customHeight="1" hidden="1">
      <c r="A311" s="781"/>
      <c r="B311" s="773"/>
      <c r="C311" s="774"/>
      <c r="D311" s="774"/>
      <c r="E311" s="774">
        <v>8411</v>
      </c>
      <c r="F311" s="790" t="s">
        <v>820</v>
      </c>
      <c r="G311" s="787"/>
      <c r="H311" s="788">
        <f t="shared" si="7"/>
        <v>0</v>
      </c>
      <c r="I311" s="789"/>
      <c r="J311" s="789">
        <f>3!F229</f>
        <v>0</v>
      </c>
    </row>
    <row r="312" spans="1:10" ht="23.25" customHeight="1" hidden="1">
      <c r="A312" s="781"/>
      <c r="B312" s="773"/>
      <c r="C312" s="774"/>
      <c r="D312" s="774"/>
      <c r="E312" s="774"/>
      <c r="F312" s="786" t="s">
        <v>298</v>
      </c>
      <c r="G312" s="787"/>
      <c r="H312" s="788">
        <f t="shared" si="7"/>
        <v>0</v>
      </c>
      <c r="I312" s="789"/>
      <c r="J312" s="789"/>
    </row>
    <row r="313" spans="1:10" s="779" customFormat="1" ht="23.25" customHeight="1">
      <c r="A313" s="772">
        <v>2500</v>
      </c>
      <c r="B313" s="773" t="s">
        <v>359</v>
      </c>
      <c r="C313" s="774">
        <v>0</v>
      </c>
      <c r="D313" s="774">
        <v>0</v>
      </c>
      <c r="E313" s="774"/>
      <c r="F313" s="806" t="s">
        <v>1094</v>
      </c>
      <c r="G313" s="804" t="s">
        <v>689</v>
      </c>
      <c r="H313" s="788">
        <f t="shared" si="7"/>
        <v>156218.69</v>
      </c>
      <c r="I313" s="788">
        <f>I314+I339</f>
        <v>156218.69</v>
      </c>
      <c r="J313" s="788">
        <f>J339</f>
        <v>0</v>
      </c>
    </row>
    <row r="314" spans="1:10" ht="23.25" customHeight="1">
      <c r="A314" s="781">
        <v>2510</v>
      </c>
      <c r="B314" s="773" t="s">
        <v>359</v>
      </c>
      <c r="C314" s="774">
        <v>1</v>
      </c>
      <c r="D314" s="774">
        <v>0</v>
      </c>
      <c r="E314" s="774"/>
      <c r="F314" s="782" t="s">
        <v>828</v>
      </c>
      <c r="G314" s="783" t="s">
        <v>691</v>
      </c>
      <c r="H314" s="788">
        <f t="shared" si="7"/>
        <v>156218.69</v>
      </c>
      <c r="I314" s="789">
        <f>SUM(I315)</f>
        <v>156218.69</v>
      </c>
      <c r="J314" s="789">
        <f>SUM(J315)</f>
        <v>0</v>
      </c>
    </row>
    <row r="315" spans="1:10" ht="23.25" customHeight="1">
      <c r="A315" s="781">
        <v>2511</v>
      </c>
      <c r="B315" s="773" t="s">
        <v>359</v>
      </c>
      <c r="C315" s="774">
        <v>1</v>
      </c>
      <c r="D315" s="774">
        <v>1</v>
      </c>
      <c r="E315" s="774"/>
      <c r="F315" s="786" t="s">
        <v>690</v>
      </c>
      <c r="G315" s="800" t="s">
        <v>692</v>
      </c>
      <c r="H315" s="788">
        <f t="shared" si="7"/>
        <v>156218.69</v>
      </c>
      <c r="I315" s="789">
        <f>I317</f>
        <v>156218.69</v>
      </c>
      <c r="J315" s="789">
        <f>SUM(J318:J318)</f>
        <v>0</v>
      </c>
    </row>
    <row r="316" spans="1:10" ht="23.25" customHeight="1" hidden="1">
      <c r="A316" s="781"/>
      <c r="B316" s="773"/>
      <c r="C316" s="774"/>
      <c r="D316" s="774"/>
      <c r="E316" s="774"/>
      <c r="F316" s="786" t="s">
        <v>297</v>
      </c>
      <c r="G316" s="787"/>
      <c r="H316" s="788"/>
      <c r="I316" s="789"/>
      <c r="J316" s="789"/>
    </row>
    <row r="317" spans="1:10" ht="15">
      <c r="A317" s="781"/>
      <c r="B317" s="773"/>
      <c r="C317" s="774"/>
      <c r="D317" s="774"/>
      <c r="E317" s="772">
        <v>4213</v>
      </c>
      <c r="F317" s="786" t="s">
        <v>195</v>
      </c>
      <c r="G317" s="787"/>
      <c r="H317" s="788">
        <f>'[1]2020'!$K$30</f>
        <v>64000</v>
      </c>
      <c r="I317" s="788">
        <f>'[3]2021'!$C$29</f>
        <v>156218.69</v>
      </c>
      <c r="J317" s="789"/>
    </row>
    <row r="318" spans="1:10" ht="23.25" customHeight="1" hidden="1">
      <c r="A318" s="781"/>
      <c r="B318" s="773"/>
      <c r="C318" s="774"/>
      <c r="D318" s="774"/>
      <c r="E318" s="774"/>
      <c r="F318" s="786"/>
      <c r="G318" s="787"/>
      <c r="H318" s="788">
        <f t="shared" si="7"/>
        <v>0</v>
      </c>
      <c r="I318" s="789"/>
      <c r="J318" s="789"/>
    </row>
    <row r="319" spans="1:10" ht="23.25" customHeight="1" hidden="1">
      <c r="A319" s="781">
        <v>2520</v>
      </c>
      <c r="B319" s="773" t="s">
        <v>359</v>
      </c>
      <c r="C319" s="774">
        <v>2</v>
      </c>
      <c r="D319" s="774">
        <v>0</v>
      </c>
      <c r="E319" s="774"/>
      <c r="F319" s="782" t="s">
        <v>829</v>
      </c>
      <c r="G319" s="783" t="s">
        <v>694</v>
      </c>
      <c r="H319" s="788">
        <f t="shared" si="7"/>
        <v>0</v>
      </c>
      <c r="I319" s="789">
        <f>SUM(I320)</f>
        <v>0</v>
      </c>
      <c r="J319" s="789">
        <f>SUM(J320)</f>
        <v>0</v>
      </c>
    </row>
    <row r="320" spans="1:10" ht="23.25" customHeight="1" hidden="1">
      <c r="A320" s="781">
        <v>2521</v>
      </c>
      <c r="B320" s="773" t="s">
        <v>359</v>
      </c>
      <c r="C320" s="774">
        <v>2</v>
      </c>
      <c r="D320" s="774">
        <v>1</v>
      </c>
      <c r="E320" s="774"/>
      <c r="F320" s="786" t="s">
        <v>695</v>
      </c>
      <c r="G320" s="800" t="s">
        <v>696</v>
      </c>
      <c r="H320" s="788">
        <f t="shared" si="7"/>
        <v>0</v>
      </c>
      <c r="I320" s="789">
        <f>SUM(I322:I323)</f>
        <v>0</v>
      </c>
      <c r="J320" s="789">
        <f>SUM(J322:J323)</f>
        <v>0</v>
      </c>
    </row>
    <row r="321" spans="1:10" ht="23.25" customHeight="1" hidden="1">
      <c r="A321" s="781"/>
      <c r="B321" s="773"/>
      <c r="C321" s="774"/>
      <c r="D321" s="774"/>
      <c r="E321" s="774"/>
      <c r="F321" s="786" t="s">
        <v>297</v>
      </c>
      <c r="G321" s="787"/>
      <c r="H321" s="788">
        <f t="shared" si="7"/>
        <v>0</v>
      </c>
      <c r="I321" s="789"/>
      <c r="J321" s="789"/>
    </row>
    <row r="322" spans="1:10" ht="23.25" customHeight="1" hidden="1">
      <c r="A322" s="781"/>
      <c r="B322" s="773"/>
      <c r="C322" s="774"/>
      <c r="D322" s="774"/>
      <c r="E322" s="774"/>
      <c r="F322" s="786" t="s">
        <v>298</v>
      </c>
      <c r="G322" s="787"/>
      <c r="H322" s="788">
        <f t="shared" si="7"/>
        <v>0</v>
      </c>
      <c r="I322" s="789"/>
      <c r="J322" s="789"/>
    </row>
    <row r="323" spans="1:10" ht="23.25" customHeight="1" hidden="1">
      <c r="A323" s="781"/>
      <c r="B323" s="773"/>
      <c r="C323" s="774"/>
      <c r="D323" s="774"/>
      <c r="E323" s="774"/>
      <c r="F323" s="786" t="s">
        <v>298</v>
      </c>
      <c r="G323" s="787"/>
      <c r="H323" s="788">
        <f t="shared" si="7"/>
        <v>0</v>
      </c>
      <c r="I323" s="789"/>
      <c r="J323" s="789"/>
    </row>
    <row r="324" spans="1:10" ht="23.25" customHeight="1" hidden="1">
      <c r="A324" s="781">
        <v>2530</v>
      </c>
      <c r="B324" s="773" t="s">
        <v>359</v>
      </c>
      <c r="C324" s="774">
        <v>3</v>
      </c>
      <c r="D324" s="774">
        <v>0</v>
      </c>
      <c r="E324" s="774"/>
      <c r="F324" s="782" t="s">
        <v>830</v>
      </c>
      <c r="G324" s="783" t="s">
        <v>698</v>
      </c>
      <c r="H324" s="788">
        <f t="shared" si="7"/>
        <v>0</v>
      </c>
      <c r="I324" s="789">
        <f>SUM(I325)</f>
        <v>0</v>
      </c>
      <c r="J324" s="789">
        <f>SUM(J325)</f>
        <v>0</v>
      </c>
    </row>
    <row r="325" spans="1:10" ht="23.25" customHeight="1" hidden="1">
      <c r="A325" s="781">
        <v>3531</v>
      </c>
      <c r="B325" s="773" t="s">
        <v>359</v>
      </c>
      <c r="C325" s="774">
        <v>3</v>
      </c>
      <c r="D325" s="774">
        <v>1</v>
      </c>
      <c r="E325" s="774"/>
      <c r="F325" s="786" t="s">
        <v>697</v>
      </c>
      <c r="G325" s="800" t="s">
        <v>699</v>
      </c>
      <c r="H325" s="788">
        <f t="shared" si="7"/>
        <v>0</v>
      </c>
      <c r="I325" s="789">
        <f>SUM(I327:I328)</f>
        <v>0</v>
      </c>
      <c r="J325" s="789">
        <f>SUM(J327:J328)</f>
        <v>0</v>
      </c>
    </row>
    <row r="326" spans="1:10" ht="23.25" customHeight="1" hidden="1">
      <c r="A326" s="781"/>
      <c r="B326" s="773"/>
      <c r="C326" s="774"/>
      <c r="D326" s="774"/>
      <c r="E326" s="774"/>
      <c r="F326" s="786" t="s">
        <v>297</v>
      </c>
      <c r="G326" s="787"/>
      <c r="H326" s="788">
        <f t="shared" si="7"/>
        <v>0</v>
      </c>
      <c r="I326" s="789"/>
      <c r="J326" s="789"/>
    </row>
    <row r="327" spans="1:10" ht="23.25" customHeight="1" hidden="1">
      <c r="A327" s="781"/>
      <c r="B327" s="773"/>
      <c r="C327" s="774"/>
      <c r="D327" s="774"/>
      <c r="E327" s="774"/>
      <c r="F327" s="786" t="s">
        <v>298</v>
      </c>
      <c r="G327" s="787"/>
      <c r="H327" s="788">
        <f t="shared" si="7"/>
        <v>0</v>
      </c>
      <c r="I327" s="789"/>
      <c r="J327" s="789"/>
    </row>
    <row r="328" spans="1:10" ht="23.25" customHeight="1" hidden="1">
      <c r="A328" s="781"/>
      <c r="B328" s="773"/>
      <c r="C328" s="774"/>
      <c r="D328" s="774"/>
      <c r="E328" s="774"/>
      <c r="F328" s="786" t="s">
        <v>298</v>
      </c>
      <c r="G328" s="787"/>
      <c r="H328" s="788">
        <f t="shared" si="7"/>
        <v>0</v>
      </c>
      <c r="I328" s="789"/>
      <c r="J328" s="789"/>
    </row>
    <row r="329" spans="1:10" ht="23.25" customHeight="1" hidden="1">
      <c r="A329" s="781">
        <v>2540</v>
      </c>
      <c r="B329" s="773" t="s">
        <v>359</v>
      </c>
      <c r="C329" s="774">
        <v>4</v>
      </c>
      <c r="D329" s="774">
        <v>0</v>
      </c>
      <c r="E329" s="774"/>
      <c r="F329" s="782" t="s">
        <v>831</v>
      </c>
      <c r="G329" s="783" t="s">
        <v>701</v>
      </c>
      <c r="H329" s="788">
        <f t="shared" si="7"/>
        <v>0</v>
      </c>
      <c r="I329" s="789">
        <f>SUM(I330)</f>
        <v>0</v>
      </c>
      <c r="J329" s="789">
        <f>SUM(J330)</f>
        <v>0</v>
      </c>
    </row>
    <row r="330" spans="1:10" ht="23.25" customHeight="1" hidden="1">
      <c r="A330" s="781">
        <v>2541</v>
      </c>
      <c r="B330" s="773" t="s">
        <v>359</v>
      </c>
      <c r="C330" s="774">
        <v>4</v>
      </c>
      <c r="D330" s="774">
        <v>1</v>
      </c>
      <c r="E330" s="774"/>
      <c r="F330" s="786" t="s">
        <v>700</v>
      </c>
      <c r="G330" s="800" t="s">
        <v>702</v>
      </c>
      <c r="H330" s="788">
        <f t="shared" si="7"/>
        <v>0</v>
      </c>
      <c r="I330" s="789">
        <f>SUM(I332:I333)</f>
        <v>0</v>
      </c>
      <c r="J330" s="789">
        <f>SUM(J332:J333)</f>
        <v>0</v>
      </c>
    </row>
    <row r="331" spans="1:10" ht="23.25" customHeight="1" hidden="1">
      <c r="A331" s="781"/>
      <c r="B331" s="773"/>
      <c r="C331" s="774"/>
      <c r="D331" s="774"/>
      <c r="E331" s="774"/>
      <c r="F331" s="786" t="s">
        <v>297</v>
      </c>
      <c r="G331" s="787"/>
      <c r="H331" s="788">
        <f t="shared" si="7"/>
        <v>0</v>
      </c>
      <c r="I331" s="789"/>
      <c r="J331" s="789"/>
    </row>
    <row r="332" spans="1:10" ht="23.25" customHeight="1" hidden="1">
      <c r="A332" s="781"/>
      <c r="B332" s="773"/>
      <c r="C332" s="774"/>
      <c r="D332" s="774"/>
      <c r="E332" s="774"/>
      <c r="F332" s="786" t="s">
        <v>298</v>
      </c>
      <c r="G332" s="787"/>
      <c r="H332" s="788">
        <f t="shared" si="7"/>
        <v>0</v>
      </c>
      <c r="I332" s="789"/>
      <c r="J332" s="789"/>
    </row>
    <row r="333" spans="1:10" ht="23.25" customHeight="1" hidden="1">
      <c r="A333" s="781"/>
      <c r="B333" s="773"/>
      <c r="C333" s="774"/>
      <c r="D333" s="774"/>
      <c r="E333" s="774"/>
      <c r="F333" s="786" t="s">
        <v>298</v>
      </c>
      <c r="G333" s="787"/>
      <c r="H333" s="788">
        <f t="shared" si="7"/>
        <v>0</v>
      </c>
      <c r="I333" s="789"/>
      <c r="J333" s="789"/>
    </row>
    <row r="334" spans="1:10" ht="23.25" customHeight="1" hidden="1">
      <c r="A334" s="781">
        <v>2550</v>
      </c>
      <c r="B334" s="773" t="s">
        <v>359</v>
      </c>
      <c r="C334" s="774">
        <v>5</v>
      </c>
      <c r="D334" s="774">
        <v>0</v>
      </c>
      <c r="E334" s="774"/>
      <c r="F334" s="782" t="s">
        <v>832</v>
      </c>
      <c r="G334" s="783" t="s">
        <v>704</v>
      </c>
      <c r="H334" s="788">
        <f t="shared" si="7"/>
        <v>0</v>
      </c>
      <c r="I334" s="789">
        <f>SUM(I335)</f>
        <v>0</v>
      </c>
      <c r="J334" s="789">
        <f>SUM(J335)</f>
        <v>0</v>
      </c>
    </row>
    <row r="335" spans="1:10" ht="23.25" customHeight="1" hidden="1">
      <c r="A335" s="781">
        <v>2551</v>
      </c>
      <c r="B335" s="773" t="s">
        <v>359</v>
      </c>
      <c r="C335" s="774">
        <v>5</v>
      </c>
      <c r="D335" s="774">
        <v>1</v>
      </c>
      <c r="E335" s="774"/>
      <c r="F335" s="786" t="s">
        <v>703</v>
      </c>
      <c r="G335" s="800" t="s">
        <v>705</v>
      </c>
      <c r="H335" s="788">
        <f t="shared" si="7"/>
        <v>0</v>
      </c>
      <c r="I335" s="789">
        <f>SUM(I337:I338)</f>
        <v>0</v>
      </c>
      <c r="J335" s="789">
        <f>SUM(J337:J338)</f>
        <v>0</v>
      </c>
    </row>
    <row r="336" spans="1:10" ht="23.25" customHeight="1" hidden="1">
      <c r="A336" s="781"/>
      <c r="B336" s="773"/>
      <c r="C336" s="774"/>
      <c r="D336" s="774"/>
      <c r="E336" s="774"/>
      <c r="F336" s="786" t="s">
        <v>297</v>
      </c>
      <c r="G336" s="787"/>
      <c r="H336" s="788">
        <f t="shared" si="7"/>
        <v>0</v>
      </c>
      <c r="I336" s="789"/>
      <c r="J336" s="789"/>
    </row>
    <row r="337" spans="1:10" ht="23.25" customHeight="1" hidden="1">
      <c r="A337" s="781"/>
      <c r="B337" s="773"/>
      <c r="C337" s="774"/>
      <c r="D337" s="774"/>
      <c r="E337" s="774"/>
      <c r="F337" s="786" t="s">
        <v>298</v>
      </c>
      <c r="G337" s="787"/>
      <c r="H337" s="788">
        <f t="shared" si="7"/>
        <v>0</v>
      </c>
      <c r="I337" s="789"/>
      <c r="J337" s="789"/>
    </row>
    <row r="338" spans="1:10" ht="23.25" customHeight="1" hidden="1">
      <c r="A338" s="781"/>
      <c r="B338" s="773"/>
      <c r="C338" s="774"/>
      <c r="D338" s="774"/>
      <c r="E338" s="774"/>
      <c r="F338" s="786" t="s">
        <v>298</v>
      </c>
      <c r="G338" s="787"/>
      <c r="H338" s="788">
        <f t="shared" si="7"/>
        <v>0</v>
      </c>
      <c r="I338" s="789"/>
      <c r="J338" s="789"/>
    </row>
    <row r="339" spans="1:10" ht="23.25" customHeight="1" hidden="1">
      <c r="A339" s="781">
        <v>2560</v>
      </c>
      <c r="B339" s="773" t="s">
        <v>359</v>
      </c>
      <c r="C339" s="774">
        <v>6</v>
      </c>
      <c r="D339" s="774">
        <v>0</v>
      </c>
      <c r="E339" s="774"/>
      <c r="F339" s="782" t="s">
        <v>833</v>
      </c>
      <c r="G339" s="783" t="s">
        <v>707</v>
      </c>
      <c r="H339" s="788">
        <f t="shared" si="7"/>
        <v>0</v>
      </c>
      <c r="I339" s="789">
        <f>SUM(I340)</f>
        <v>0</v>
      </c>
      <c r="J339" s="789">
        <f>SUM(J340)</f>
        <v>0</v>
      </c>
    </row>
    <row r="340" spans="1:10" ht="23.25" customHeight="1" hidden="1">
      <c r="A340" s="781">
        <v>2561</v>
      </c>
      <c r="B340" s="773" t="s">
        <v>359</v>
      </c>
      <c r="C340" s="774">
        <v>6</v>
      </c>
      <c r="D340" s="774">
        <v>1</v>
      </c>
      <c r="E340" s="774"/>
      <c r="F340" s="786" t="s">
        <v>706</v>
      </c>
      <c r="G340" s="800" t="s">
        <v>708</v>
      </c>
      <c r="H340" s="788">
        <f>SUM(I340:J340)</f>
        <v>0</v>
      </c>
      <c r="I340" s="789"/>
      <c r="J340" s="789">
        <f>J343+J342</f>
        <v>0</v>
      </c>
    </row>
    <row r="341" spans="1:10" ht="23.25" customHeight="1" hidden="1">
      <c r="A341" s="781"/>
      <c r="B341" s="773"/>
      <c r="C341" s="774"/>
      <c r="D341" s="774"/>
      <c r="E341" s="774"/>
      <c r="F341" s="786" t="s">
        <v>297</v>
      </c>
      <c r="G341" s="787"/>
      <c r="H341" s="788">
        <f t="shared" si="7"/>
        <v>0</v>
      </c>
      <c r="I341" s="789"/>
      <c r="J341" s="789"/>
    </row>
    <row r="342" spans="1:10" ht="15" hidden="1">
      <c r="A342" s="781"/>
      <c r="B342" s="773"/>
      <c r="C342" s="774"/>
      <c r="D342" s="774"/>
      <c r="E342" s="774">
        <v>5131</v>
      </c>
      <c r="F342" s="786" t="s">
        <v>472</v>
      </c>
      <c r="G342" s="787"/>
      <c r="H342" s="788">
        <f>J342</f>
        <v>0</v>
      </c>
      <c r="I342" s="789"/>
      <c r="J342" s="789">
        <f>'[1]2020'!$AY$39</f>
        <v>0</v>
      </c>
    </row>
    <row r="343" spans="1:10" ht="15" hidden="1">
      <c r="A343" s="781"/>
      <c r="B343" s="773"/>
      <c r="C343" s="774"/>
      <c r="D343" s="774"/>
      <c r="E343" s="774">
        <v>5122</v>
      </c>
      <c r="F343" s="786" t="s">
        <v>927</v>
      </c>
      <c r="G343" s="787"/>
      <c r="H343" s="788">
        <f>J343</f>
        <v>0</v>
      </c>
      <c r="I343" s="789"/>
      <c r="J343" s="789"/>
    </row>
    <row r="344" spans="1:10" s="779" customFormat="1" ht="23.25" customHeight="1">
      <c r="A344" s="772">
        <v>2600</v>
      </c>
      <c r="B344" s="773" t="s">
        <v>360</v>
      </c>
      <c r="C344" s="774">
        <v>0</v>
      </c>
      <c r="D344" s="774">
        <v>0</v>
      </c>
      <c r="E344" s="774"/>
      <c r="F344" s="806" t="s">
        <v>1095</v>
      </c>
      <c r="G344" s="804" t="s">
        <v>709</v>
      </c>
      <c r="H344" s="788">
        <f t="shared" si="7"/>
        <v>40740</v>
      </c>
      <c r="I344" s="788">
        <f>SUM(I345+I351+I356+I361+I366+I371)</f>
        <v>5400</v>
      </c>
      <c r="J344" s="788">
        <f>SUM(J345+J351+J356+J361+J366+J371)</f>
        <v>35340</v>
      </c>
    </row>
    <row r="345" spans="1:10" ht="23.25" customHeight="1" hidden="1">
      <c r="A345" s="781">
        <v>2610</v>
      </c>
      <c r="B345" s="773" t="s">
        <v>360</v>
      </c>
      <c r="C345" s="774">
        <v>1</v>
      </c>
      <c r="D345" s="774">
        <v>0</v>
      </c>
      <c r="E345" s="774"/>
      <c r="F345" s="782" t="s">
        <v>834</v>
      </c>
      <c r="G345" s="783" t="s">
        <v>711</v>
      </c>
      <c r="H345" s="788">
        <f t="shared" si="7"/>
        <v>0</v>
      </c>
      <c r="I345" s="789">
        <f>SUM(I346)</f>
        <v>0</v>
      </c>
      <c r="J345" s="789">
        <f>SUM(J346:J350)</f>
        <v>0</v>
      </c>
    </row>
    <row r="346" spans="1:10" ht="23.25" customHeight="1" hidden="1">
      <c r="A346" s="781">
        <v>2611</v>
      </c>
      <c r="B346" s="773" t="s">
        <v>360</v>
      </c>
      <c r="C346" s="774">
        <v>1</v>
      </c>
      <c r="D346" s="774">
        <v>1</v>
      </c>
      <c r="E346" s="774"/>
      <c r="F346" s="786" t="s">
        <v>712</v>
      </c>
      <c r="G346" s="800" t="s">
        <v>713</v>
      </c>
      <c r="H346" s="788">
        <f t="shared" si="7"/>
        <v>0</v>
      </c>
      <c r="I346" s="789">
        <f>SUM(I348:I350)</f>
        <v>0</v>
      </c>
      <c r="J346" s="789"/>
    </row>
    <row r="347" spans="1:10" ht="23.25" customHeight="1" hidden="1">
      <c r="A347" s="781"/>
      <c r="B347" s="773"/>
      <c r="C347" s="774"/>
      <c r="D347" s="774"/>
      <c r="E347" s="774"/>
      <c r="F347" s="786" t="s">
        <v>297</v>
      </c>
      <c r="G347" s="787"/>
      <c r="H347" s="788"/>
      <c r="I347" s="789"/>
      <c r="J347" s="789"/>
    </row>
    <row r="348" spans="1:10" ht="23.25" customHeight="1" hidden="1">
      <c r="A348" s="781"/>
      <c r="B348" s="773"/>
      <c r="C348" s="774"/>
      <c r="D348" s="774"/>
      <c r="E348" s="774">
        <v>4521</v>
      </c>
      <c r="F348" s="786" t="s">
        <v>282</v>
      </c>
      <c r="G348" s="787"/>
      <c r="H348" s="788">
        <f t="shared" si="7"/>
        <v>0</v>
      </c>
      <c r="I348" s="789"/>
      <c r="J348" s="789">
        <v>0</v>
      </c>
    </row>
    <row r="349" spans="1:10" ht="23.25" customHeight="1" hidden="1">
      <c r="A349" s="781"/>
      <c r="B349" s="773"/>
      <c r="C349" s="774"/>
      <c r="D349" s="774"/>
      <c r="E349" s="774">
        <v>5113</v>
      </c>
      <c r="F349" s="786" t="s">
        <v>917</v>
      </c>
      <c r="G349" s="787"/>
      <c r="H349" s="788">
        <f>SUM(I349:J349)</f>
        <v>0</v>
      </c>
      <c r="I349" s="789"/>
      <c r="J349" s="789"/>
    </row>
    <row r="350" spans="1:10" ht="23.25" customHeight="1" hidden="1">
      <c r="A350" s="781"/>
      <c r="B350" s="773"/>
      <c r="C350" s="774"/>
      <c r="D350" s="774"/>
      <c r="E350" s="774">
        <v>5129</v>
      </c>
      <c r="F350" s="786" t="s">
        <v>917</v>
      </c>
      <c r="G350" s="787"/>
      <c r="H350" s="788">
        <f t="shared" si="7"/>
        <v>0</v>
      </c>
      <c r="I350" s="789"/>
      <c r="J350" s="789"/>
    </row>
    <row r="351" spans="1:10" ht="23.25" customHeight="1" hidden="1">
      <c r="A351" s="781">
        <v>2620</v>
      </c>
      <c r="B351" s="773" t="s">
        <v>360</v>
      </c>
      <c r="C351" s="774">
        <v>2</v>
      </c>
      <c r="D351" s="774">
        <v>0</v>
      </c>
      <c r="E351" s="774"/>
      <c r="F351" s="782" t="s">
        <v>835</v>
      </c>
      <c r="G351" s="783" t="s">
        <v>715</v>
      </c>
      <c r="H351" s="788">
        <f t="shared" si="7"/>
        <v>0</v>
      </c>
      <c r="I351" s="789">
        <f>SUM(I352)</f>
        <v>0</v>
      </c>
      <c r="J351" s="789">
        <f>SUM(J352)</f>
        <v>0</v>
      </c>
    </row>
    <row r="352" spans="1:10" ht="23.25" customHeight="1" hidden="1">
      <c r="A352" s="781">
        <v>2621</v>
      </c>
      <c r="B352" s="773" t="s">
        <v>360</v>
      </c>
      <c r="C352" s="774">
        <v>2</v>
      </c>
      <c r="D352" s="774">
        <v>1</v>
      </c>
      <c r="E352" s="774"/>
      <c r="F352" s="786" t="s">
        <v>714</v>
      </c>
      <c r="G352" s="800" t="s">
        <v>716</v>
      </c>
      <c r="H352" s="788">
        <f t="shared" si="7"/>
        <v>0</v>
      </c>
      <c r="I352" s="789">
        <f>SUM(I354:I355)</f>
        <v>0</v>
      </c>
      <c r="J352" s="789">
        <f>SUM(J354:J355)</f>
        <v>0</v>
      </c>
    </row>
    <row r="353" spans="1:10" ht="23.25" customHeight="1" hidden="1">
      <c r="A353" s="781"/>
      <c r="B353" s="773"/>
      <c r="C353" s="774"/>
      <c r="D353" s="774"/>
      <c r="E353" s="774"/>
      <c r="F353" s="786" t="s">
        <v>297</v>
      </c>
      <c r="G353" s="787"/>
      <c r="H353" s="788">
        <f t="shared" si="7"/>
        <v>0</v>
      </c>
      <c r="I353" s="789"/>
      <c r="J353" s="789"/>
    </row>
    <row r="354" spans="1:10" ht="23.25" customHeight="1" hidden="1">
      <c r="A354" s="781"/>
      <c r="B354" s="773"/>
      <c r="C354" s="774"/>
      <c r="D354" s="774"/>
      <c r="E354" s="774"/>
      <c r="F354" s="786" t="s">
        <v>298</v>
      </c>
      <c r="G354" s="787"/>
      <c r="H354" s="788">
        <f t="shared" si="7"/>
        <v>0</v>
      </c>
      <c r="I354" s="789"/>
      <c r="J354" s="789"/>
    </row>
    <row r="355" spans="1:10" ht="23.25" customHeight="1" hidden="1">
      <c r="A355" s="781"/>
      <c r="B355" s="773"/>
      <c r="C355" s="774"/>
      <c r="D355" s="774"/>
      <c r="E355" s="774"/>
      <c r="F355" s="786" t="s">
        <v>298</v>
      </c>
      <c r="G355" s="787"/>
      <c r="H355" s="788">
        <f t="shared" si="7"/>
        <v>0</v>
      </c>
      <c r="I355" s="789"/>
      <c r="J355" s="789"/>
    </row>
    <row r="356" spans="1:10" ht="23.25" customHeight="1" hidden="1">
      <c r="A356" s="781">
        <v>2630</v>
      </c>
      <c r="B356" s="773" t="s">
        <v>360</v>
      </c>
      <c r="C356" s="774">
        <v>3</v>
      </c>
      <c r="D356" s="774">
        <v>0</v>
      </c>
      <c r="E356" s="774"/>
      <c r="F356" s="782" t="s">
        <v>836</v>
      </c>
      <c r="G356" s="783" t="s">
        <v>718</v>
      </c>
      <c r="H356" s="788">
        <f t="shared" si="7"/>
        <v>0</v>
      </c>
      <c r="I356" s="789">
        <f>SUM(I357)</f>
        <v>0</v>
      </c>
      <c r="J356" s="789">
        <f>SUM(J357)</f>
        <v>0</v>
      </c>
    </row>
    <row r="357" spans="1:10" ht="23.25" customHeight="1" hidden="1">
      <c r="A357" s="781">
        <v>2631</v>
      </c>
      <c r="B357" s="773" t="s">
        <v>360</v>
      </c>
      <c r="C357" s="774">
        <v>3</v>
      </c>
      <c r="D357" s="774">
        <v>1</v>
      </c>
      <c r="E357" s="774"/>
      <c r="F357" s="786" t="s">
        <v>719</v>
      </c>
      <c r="G357" s="783" t="s">
        <v>720</v>
      </c>
      <c r="H357" s="788">
        <f t="shared" si="7"/>
        <v>0</v>
      </c>
      <c r="I357" s="789">
        <f>SUM(I359:I360)</f>
        <v>0</v>
      </c>
      <c r="J357" s="789">
        <f>SUM(J359:J360)</f>
        <v>0</v>
      </c>
    </row>
    <row r="358" spans="1:10" ht="23.25" customHeight="1" hidden="1">
      <c r="A358" s="781"/>
      <c r="B358" s="773"/>
      <c r="C358" s="774"/>
      <c r="D358" s="774"/>
      <c r="E358" s="774"/>
      <c r="F358" s="786" t="s">
        <v>297</v>
      </c>
      <c r="G358" s="787"/>
      <c r="H358" s="788">
        <f t="shared" si="7"/>
        <v>0</v>
      </c>
      <c r="I358" s="789"/>
      <c r="J358" s="789"/>
    </row>
    <row r="359" spans="1:10" ht="23.25" customHeight="1" hidden="1">
      <c r="A359" s="781"/>
      <c r="B359" s="773"/>
      <c r="C359" s="774"/>
      <c r="D359" s="774"/>
      <c r="E359" s="781">
        <v>5113</v>
      </c>
      <c r="F359" s="786" t="s">
        <v>837</v>
      </c>
      <c r="G359" s="787"/>
      <c r="H359" s="788">
        <f t="shared" si="7"/>
        <v>0</v>
      </c>
      <c r="I359" s="789"/>
      <c r="J359" s="789"/>
    </row>
    <row r="360" spans="1:10" ht="23.25" customHeight="1" hidden="1">
      <c r="A360" s="781"/>
      <c r="B360" s="773"/>
      <c r="C360" s="774"/>
      <c r="D360" s="774"/>
      <c r="E360" s="781">
        <v>5134</v>
      </c>
      <c r="F360" s="807" t="s">
        <v>279</v>
      </c>
      <c r="G360" s="787"/>
      <c r="H360" s="788">
        <f t="shared" si="7"/>
        <v>0</v>
      </c>
      <c r="I360" s="789"/>
      <c r="J360" s="789"/>
    </row>
    <row r="361" spans="1:10" ht="17.25" customHeight="1">
      <c r="A361" s="781">
        <v>2640</v>
      </c>
      <c r="B361" s="773" t="s">
        <v>360</v>
      </c>
      <c r="C361" s="774">
        <v>4</v>
      </c>
      <c r="D361" s="774">
        <v>0</v>
      </c>
      <c r="E361" s="774"/>
      <c r="F361" s="782" t="s">
        <v>838</v>
      </c>
      <c r="G361" s="783" t="s">
        <v>722</v>
      </c>
      <c r="H361" s="788">
        <f t="shared" si="7"/>
        <v>31340</v>
      </c>
      <c r="I361" s="789">
        <f>SUM(I362)</f>
        <v>0</v>
      </c>
      <c r="J361" s="789">
        <f>J362</f>
        <v>31340</v>
      </c>
    </row>
    <row r="362" spans="1:10" ht="19.5" customHeight="1">
      <c r="A362" s="781">
        <v>2641</v>
      </c>
      <c r="B362" s="773" t="s">
        <v>360</v>
      </c>
      <c r="C362" s="774">
        <v>4</v>
      </c>
      <c r="D362" s="774">
        <v>1</v>
      </c>
      <c r="E362" s="774"/>
      <c r="F362" s="786" t="s">
        <v>723</v>
      </c>
      <c r="G362" s="800" t="s">
        <v>724</v>
      </c>
      <c r="H362" s="788">
        <f t="shared" si="7"/>
        <v>31340</v>
      </c>
      <c r="I362" s="789">
        <f>SUM(I363:I365)</f>
        <v>0</v>
      </c>
      <c r="J362" s="789">
        <f>SUM(J363:J365)</f>
        <v>31340</v>
      </c>
    </row>
    <row r="363" spans="1:10" ht="36" customHeight="1" hidden="1">
      <c r="A363" s="781"/>
      <c r="B363" s="773"/>
      <c r="C363" s="774"/>
      <c r="D363" s="774"/>
      <c r="E363" s="774"/>
      <c r="F363" s="786" t="s">
        <v>297</v>
      </c>
      <c r="G363" s="787"/>
      <c r="H363" s="788">
        <f t="shared" si="7"/>
        <v>0</v>
      </c>
      <c r="I363" s="789"/>
      <c r="J363" s="789"/>
    </row>
    <row r="364" spans="1:10" ht="24">
      <c r="A364" s="781"/>
      <c r="B364" s="773"/>
      <c r="C364" s="774"/>
      <c r="D364" s="774"/>
      <c r="E364" s="781">
        <v>5113</v>
      </c>
      <c r="F364" s="786" t="s">
        <v>917</v>
      </c>
      <c r="G364" s="787"/>
      <c r="H364" s="788">
        <f>SUM(I364:J364)</f>
        <v>15340</v>
      </c>
      <c r="I364" s="788"/>
      <c r="J364" s="789">
        <f>'[3]2021'!$BB$30</f>
        <v>15340</v>
      </c>
    </row>
    <row r="365" spans="1:10" ht="25.5" customHeight="1">
      <c r="A365" s="781"/>
      <c r="B365" s="773"/>
      <c r="C365" s="774"/>
      <c r="D365" s="774"/>
      <c r="E365" s="809">
        <v>5122</v>
      </c>
      <c r="F365" s="786" t="s">
        <v>917</v>
      </c>
      <c r="G365" s="787"/>
      <c r="H365" s="788">
        <f t="shared" si="7"/>
        <v>16000</v>
      </c>
      <c r="I365" s="789"/>
      <c r="J365" s="789">
        <f>'[3]2021'!$BC$30</f>
        <v>16000</v>
      </c>
    </row>
    <row r="366" spans="1:10" ht="23.25" customHeight="1" hidden="1">
      <c r="A366" s="781">
        <v>2650</v>
      </c>
      <c r="B366" s="773" t="s">
        <v>360</v>
      </c>
      <c r="C366" s="774">
        <v>5</v>
      </c>
      <c r="D366" s="774">
        <v>0</v>
      </c>
      <c r="E366" s="774"/>
      <c r="F366" s="782" t="s">
        <v>839</v>
      </c>
      <c r="G366" s="783" t="s">
        <v>730</v>
      </c>
      <c r="H366" s="788">
        <f aca="true" t="shared" si="8" ref="H366:H430">SUM(I366:J366)</f>
        <v>0</v>
      </c>
      <c r="I366" s="789">
        <f>SUM(I367)</f>
        <v>0</v>
      </c>
      <c r="J366" s="789">
        <f>SUM(J367)</f>
        <v>0</v>
      </c>
    </row>
    <row r="367" spans="1:10" ht="23.25" customHeight="1" hidden="1">
      <c r="A367" s="781">
        <v>2651</v>
      </c>
      <c r="B367" s="773" t="s">
        <v>360</v>
      </c>
      <c r="C367" s="774">
        <v>5</v>
      </c>
      <c r="D367" s="774">
        <v>1</v>
      </c>
      <c r="E367" s="774"/>
      <c r="F367" s="786" t="s">
        <v>729</v>
      </c>
      <c r="G367" s="800" t="s">
        <v>731</v>
      </c>
      <c r="H367" s="788">
        <f t="shared" si="8"/>
        <v>0</v>
      </c>
      <c r="I367" s="789">
        <f>SUM(I369:I370)</f>
        <v>0</v>
      </c>
      <c r="J367" s="789">
        <f>SUM(J369:J370)</f>
        <v>0</v>
      </c>
    </row>
    <row r="368" spans="1:10" ht="23.25" customHeight="1" hidden="1">
      <c r="A368" s="781"/>
      <c r="B368" s="773"/>
      <c r="C368" s="774"/>
      <c r="D368" s="774"/>
      <c r="E368" s="774"/>
      <c r="F368" s="786" t="s">
        <v>297</v>
      </c>
      <c r="G368" s="787"/>
      <c r="H368" s="788">
        <f t="shared" si="8"/>
        <v>0</v>
      </c>
      <c r="I368" s="789"/>
      <c r="J368" s="789"/>
    </row>
    <row r="369" spans="1:10" ht="23.25" customHeight="1" hidden="1">
      <c r="A369" s="781"/>
      <c r="B369" s="773"/>
      <c r="C369" s="774"/>
      <c r="D369" s="774"/>
      <c r="E369" s="774"/>
      <c r="F369" s="786" t="s">
        <v>298</v>
      </c>
      <c r="G369" s="787"/>
      <c r="H369" s="788">
        <f t="shared" si="8"/>
        <v>0</v>
      </c>
      <c r="I369" s="789"/>
      <c r="J369" s="789"/>
    </row>
    <row r="370" spans="1:10" ht="23.25" customHeight="1" hidden="1">
      <c r="A370" s="781"/>
      <c r="B370" s="773"/>
      <c r="C370" s="774"/>
      <c r="D370" s="774"/>
      <c r="E370" s="774"/>
      <c r="F370" s="786" t="s">
        <v>298</v>
      </c>
      <c r="G370" s="787"/>
      <c r="H370" s="788">
        <f t="shared" si="8"/>
        <v>0</v>
      </c>
      <c r="I370" s="789"/>
      <c r="J370" s="789"/>
    </row>
    <row r="371" spans="1:10" ht="23.25" customHeight="1">
      <c r="A371" s="781">
        <v>2660</v>
      </c>
      <c r="B371" s="773" t="s">
        <v>360</v>
      </c>
      <c r="C371" s="774">
        <v>6</v>
      </c>
      <c r="D371" s="774">
        <v>0</v>
      </c>
      <c r="E371" s="774"/>
      <c r="F371" s="782" t="s">
        <v>840</v>
      </c>
      <c r="G371" s="805" t="s">
        <v>733</v>
      </c>
      <c r="H371" s="789">
        <f t="shared" si="8"/>
        <v>9400</v>
      </c>
      <c r="I371" s="789">
        <f>I372</f>
        <v>5400</v>
      </c>
      <c r="J371" s="789">
        <f>J372</f>
        <v>4000</v>
      </c>
    </row>
    <row r="372" spans="1:10" ht="23.25" customHeight="1">
      <c r="A372" s="781">
        <v>2661</v>
      </c>
      <c r="B372" s="773" t="s">
        <v>360</v>
      </c>
      <c r="C372" s="774">
        <v>6</v>
      </c>
      <c r="D372" s="774">
        <v>1</v>
      </c>
      <c r="E372" s="774"/>
      <c r="F372" s="786" t="s">
        <v>732</v>
      </c>
      <c r="G372" s="800" t="s">
        <v>734</v>
      </c>
      <c r="H372" s="788">
        <f t="shared" si="8"/>
        <v>9400</v>
      </c>
      <c r="I372" s="789">
        <f>I373+I374</f>
        <v>5400</v>
      </c>
      <c r="J372" s="789">
        <f>J375</f>
        <v>4000</v>
      </c>
    </row>
    <row r="373" spans="1:10" ht="23.25" customHeight="1" hidden="1">
      <c r="A373" s="781"/>
      <c r="B373" s="773"/>
      <c r="C373" s="774"/>
      <c r="D373" s="774"/>
      <c r="E373" s="774">
        <v>4521</v>
      </c>
      <c r="F373" s="786" t="s">
        <v>875</v>
      </c>
      <c r="G373" s="787"/>
      <c r="H373" s="788">
        <f>I373</f>
        <v>0</v>
      </c>
      <c r="I373" s="789">
        <v>0</v>
      </c>
      <c r="J373" s="789"/>
    </row>
    <row r="374" spans="1:10" ht="15">
      <c r="A374" s="781"/>
      <c r="B374" s="773"/>
      <c r="C374" s="774"/>
      <c r="D374" s="774"/>
      <c r="E374" s="781">
        <v>4241</v>
      </c>
      <c r="F374" s="786" t="s">
        <v>347</v>
      </c>
      <c r="G374" s="787"/>
      <c r="H374" s="788">
        <f>I374</f>
        <v>5400</v>
      </c>
      <c r="I374" s="789">
        <f>'[3]2021'!$AC$31</f>
        <v>5400</v>
      </c>
      <c r="J374" s="789"/>
    </row>
    <row r="375" spans="1:10" ht="23.25" customHeight="1">
      <c r="A375" s="781"/>
      <c r="B375" s="773"/>
      <c r="C375" s="774"/>
      <c r="D375" s="774"/>
      <c r="E375" s="774">
        <v>5134</v>
      </c>
      <c r="F375" s="786" t="s">
        <v>876</v>
      </c>
      <c r="G375" s="787"/>
      <c r="H375" s="788">
        <f>J375</f>
        <v>4000</v>
      </c>
      <c r="I375" s="789"/>
      <c r="J375" s="789">
        <f>'[1]2020'!$BC$32+'[3]Hamaynq'!$C$46</f>
        <v>4000</v>
      </c>
    </row>
    <row r="376" spans="1:10" ht="23.25" customHeight="1" hidden="1">
      <c r="A376" s="781"/>
      <c r="B376" s="773"/>
      <c r="C376" s="774"/>
      <c r="D376" s="774"/>
      <c r="E376" s="774">
        <v>8111</v>
      </c>
      <c r="F376" s="786" t="s">
        <v>297</v>
      </c>
      <c r="G376" s="787"/>
      <c r="H376" s="788">
        <f t="shared" si="8"/>
        <v>0</v>
      </c>
      <c r="I376" s="788"/>
      <c r="J376" s="788">
        <v>0</v>
      </c>
    </row>
    <row r="377" spans="1:10" ht="23.25" customHeight="1" hidden="1">
      <c r="A377" s="781"/>
      <c r="B377" s="773"/>
      <c r="C377" s="774"/>
      <c r="D377" s="774"/>
      <c r="E377" s="774"/>
      <c r="F377" s="786" t="s">
        <v>298</v>
      </c>
      <c r="G377" s="787"/>
      <c r="H377" s="788">
        <f t="shared" si="8"/>
        <v>0</v>
      </c>
      <c r="I377" s="789"/>
      <c r="J377" s="789"/>
    </row>
    <row r="378" spans="1:10" ht="23.25" customHeight="1" hidden="1">
      <c r="A378" s="781"/>
      <c r="B378" s="773"/>
      <c r="C378" s="774"/>
      <c r="D378" s="774"/>
      <c r="E378" s="774"/>
      <c r="F378" s="786" t="s">
        <v>298</v>
      </c>
      <c r="G378" s="787"/>
      <c r="H378" s="788">
        <f t="shared" si="8"/>
        <v>0</v>
      </c>
      <c r="I378" s="789"/>
      <c r="J378" s="789"/>
    </row>
    <row r="379" spans="1:10" s="779" customFormat="1" ht="23.25" customHeight="1" hidden="1">
      <c r="A379" s="772">
        <v>2700</v>
      </c>
      <c r="B379" s="773" t="s">
        <v>361</v>
      </c>
      <c r="C379" s="774">
        <v>0</v>
      </c>
      <c r="D379" s="774">
        <v>0</v>
      </c>
      <c r="E379" s="774"/>
      <c r="F379" s="806" t="s">
        <v>1096</v>
      </c>
      <c r="G379" s="804" t="s">
        <v>735</v>
      </c>
      <c r="H379" s="788">
        <f t="shared" si="8"/>
        <v>0</v>
      </c>
      <c r="I379" s="788">
        <f>SUM(I380+I393+I410+I427+I432+I437)</f>
        <v>0</v>
      </c>
      <c r="J379" s="788">
        <f>SUM(J380+J393+J410+J427+J432+J437)</f>
        <v>0</v>
      </c>
    </row>
    <row r="380" spans="1:10" ht="23.25" customHeight="1" hidden="1">
      <c r="A380" s="781">
        <v>2710</v>
      </c>
      <c r="B380" s="773" t="s">
        <v>361</v>
      </c>
      <c r="C380" s="774">
        <v>1</v>
      </c>
      <c r="D380" s="774">
        <v>0</v>
      </c>
      <c r="E380" s="774"/>
      <c r="F380" s="782" t="s">
        <v>841</v>
      </c>
      <c r="G380" s="783" t="s">
        <v>737</v>
      </c>
      <c r="H380" s="788">
        <f t="shared" si="8"/>
        <v>0</v>
      </c>
      <c r="I380" s="789">
        <f>SUM(I381+I385+I389)</f>
        <v>0</v>
      </c>
      <c r="J380" s="789">
        <f>SUM(J381+J385+J389)</f>
        <v>0</v>
      </c>
    </row>
    <row r="381" spans="1:10" ht="23.25" customHeight="1" hidden="1">
      <c r="A381" s="781">
        <v>2711</v>
      </c>
      <c r="B381" s="773" t="s">
        <v>361</v>
      </c>
      <c r="C381" s="774">
        <v>1</v>
      </c>
      <c r="D381" s="774">
        <v>1</v>
      </c>
      <c r="E381" s="774"/>
      <c r="F381" s="786" t="s">
        <v>738</v>
      </c>
      <c r="G381" s="800" t="s">
        <v>739</v>
      </c>
      <c r="H381" s="788">
        <f t="shared" si="8"/>
        <v>0</v>
      </c>
      <c r="I381" s="789">
        <f>SUM(I383:I384)</f>
        <v>0</v>
      </c>
      <c r="J381" s="789">
        <f>SUM(J383:J384)</f>
        <v>0</v>
      </c>
    </row>
    <row r="382" spans="1:10" ht="23.25" customHeight="1" hidden="1">
      <c r="A382" s="781"/>
      <c r="B382" s="773"/>
      <c r="C382" s="774"/>
      <c r="D382" s="774"/>
      <c r="E382" s="774"/>
      <c r="F382" s="786" t="s">
        <v>297</v>
      </c>
      <c r="G382" s="787"/>
      <c r="H382" s="788">
        <f t="shared" si="8"/>
        <v>0</v>
      </c>
      <c r="I382" s="789"/>
      <c r="J382" s="789"/>
    </row>
    <row r="383" spans="1:10" ht="23.25" customHeight="1" hidden="1">
      <c r="A383" s="781"/>
      <c r="B383" s="773"/>
      <c r="C383" s="774"/>
      <c r="D383" s="774"/>
      <c r="E383" s="774"/>
      <c r="F383" s="786" t="s">
        <v>298</v>
      </c>
      <c r="G383" s="787"/>
      <c r="H383" s="788">
        <f t="shared" si="8"/>
        <v>0</v>
      </c>
      <c r="I383" s="789"/>
      <c r="J383" s="789"/>
    </row>
    <row r="384" spans="1:10" ht="23.25" customHeight="1" hidden="1">
      <c r="A384" s="781"/>
      <c r="B384" s="773"/>
      <c r="C384" s="774"/>
      <c r="D384" s="774"/>
      <c r="E384" s="774"/>
      <c r="F384" s="786" t="s">
        <v>298</v>
      </c>
      <c r="G384" s="787"/>
      <c r="H384" s="788">
        <f t="shared" si="8"/>
        <v>0</v>
      </c>
      <c r="I384" s="789"/>
      <c r="J384" s="789"/>
    </row>
    <row r="385" spans="1:10" ht="23.25" customHeight="1" hidden="1">
      <c r="A385" s="781">
        <v>2712</v>
      </c>
      <c r="B385" s="773" t="s">
        <v>361</v>
      </c>
      <c r="C385" s="774">
        <v>1</v>
      </c>
      <c r="D385" s="774">
        <v>2</v>
      </c>
      <c r="E385" s="774"/>
      <c r="F385" s="786" t="s">
        <v>740</v>
      </c>
      <c r="G385" s="800" t="s">
        <v>741</v>
      </c>
      <c r="H385" s="788">
        <f t="shared" si="8"/>
        <v>0</v>
      </c>
      <c r="I385" s="789">
        <f>SUM(I387:I388)</f>
        <v>0</v>
      </c>
      <c r="J385" s="789">
        <f>SUM(J387:J388)</f>
        <v>0</v>
      </c>
    </row>
    <row r="386" spans="1:10" ht="23.25" customHeight="1" hidden="1">
      <c r="A386" s="781"/>
      <c r="B386" s="773"/>
      <c r="C386" s="774"/>
      <c r="D386" s="774"/>
      <c r="E386" s="774"/>
      <c r="F386" s="786" t="s">
        <v>297</v>
      </c>
      <c r="G386" s="787"/>
      <c r="H386" s="788">
        <f t="shared" si="8"/>
        <v>0</v>
      </c>
      <c r="I386" s="789"/>
      <c r="J386" s="789"/>
    </row>
    <row r="387" spans="1:10" ht="23.25" customHeight="1" hidden="1">
      <c r="A387" s="781"/>
      <c r="B387" s="773"/>
      <c r="C387" s="774"/>
      <c r="D387" s="774"/>
      <c r="E387" s="774"/>
      <c r="F387" s="786" t="s">
        <v>298</v>
      </c>
      <c r="G387" s="787"/>
      <c r="H387" s="788">
        <f t="shared" si="8"/>
        <v>0</v>
      </c>
      <c r="I387" s="789"/>
      <c r="J387" s="789"/>
    </row>
    <row r="388" spans="1:10" ht="23.25" customHeight="1" hidden="1">
      <c r="A388" s="781"/>
      <c r="B388" s="773"/>
      <c r="C388" s="774"/>
      <c r="D388" s="774"/>
      <c r="E388" s="774"/>
      <c r="F388" s="786" t="s">
        <v>298</v>
      </c>
      <c r="G388" s="787"/>
      <c r="H388" s="788">
        <f t="shared" si="8"/>
        <v>0</v>
      </c>
      <c r="I388" s="789"/>
      <c r="J388" s="789"/>
    </row>
    <row r="389" spans="1:10" ht="23.25" customHeight="1" hidden="1">
      <c r="A389" s="781">
        <v>2713</v>
      </c>
      <c r="B389" s="773" t="s">
        <v>361</v>
      </c>
      <c r="C389" s="774">
        <v>1</v>
      </c>
      <c r="D389" s="774">
        <v>3</v>
      </c>
      <c r="E389" s="774"/>
      <c r="F389" s="786" t="s">
        <v>183</v>
      </c>
      <c r="G389" s="800" t="s">
        <v>742</v>
      </c>
      <c r="H389" s="788">
        <f t="shared" si="8"/>
        <v>0</v>
      </c>
      <c r="I389" s="789">
        <f>SUM(I391:I392)</f>
        <v>0</v>
      </c>
      <c r="J389" s="789">
        <f>SUM(J391:J392)</f>
        <v>0</v>
      </c>
    </row>
    <row r="390" spans="1:10" ht="23.25" customHeight="1" hidden="1">
      <c r="A390" s="781"/>
      <c r="B390" s="773"/>
      <c r="C390" s="774"/>
      <c r="D390" s="774"/>
      <c r="E390" s="774"/>
      <c r="F390" s="786" t="s">
        <v>297</v>
      </c>
      <c r="G390" s="787"/>
      <c r="H390" s="788">
        <f t="shared" si="8"/>
        <v>0</v>
      </c>
      <c r="I390" s="789"/>
      <c r="J390" s="789"/>
    </row>
    <row r="391" spans="1:10" ht="23.25" customHeight="1" hidden="1">
      <c r="A391" s="781"/>
      <c r="B391" s="773"/>
      <c r="C391" s="774"/>
      <c r="D391" s="774"/>
      <c r="E391" s="774"/>
      <c r="F391" s="786" t="s">
        <v>298</v>
      </c>
      <c r="G391" s="787"/>
      <c r="H391" s="788">
        <f t="shared" si="8"/>
        <v>0</v>
      </c>
      <c r="I391" s="789"/>
      <c r="J391" s="789"/>
    </row>
    <row r="392" spans="1:10" ht="23.25" customHeight="1" hidden="1">
      <c r="A392" s="781"/>
      <c r="B392" s="773"/>
      <c r="C392" s="774"/>
      <c r="D392" s="774"/>
      <c r="E392" s="774"/>
      <c r="F392" s="786" t="s">
        <v>298</v>
      </c>
      <c r="G392" s="787"/>
      <c r="H392" s="788">
        <f t="shared" si="8"/>
        <v>0</v>
      </c>
      <c r="I392" s="789"/>
      <c r="J392" s="789"/>
    </row>
    <row r="393" spans="1:10" ht="23.25" customHeight="1" hidden="1">
      <c r="A393" s="781">
        <v>2720</v>
      </c>
      <c r="B393" s="773" t="s">
        <v>361</v>
      </c>
      <c r="C393" s="774">
        <v>2</v>
      </c>
      <c r="D393" s="774">
        <v>0</v>
      </c>
      <c r="E393" s="774"/>
      <c r="F393" s="782" t="s">
        <v>842</v>
      </c>
      <c r="G393" s="783" t="s">
        <v>743</v>
      </c>
      <c r="H393" s="788">
        <f t="shared" si="8"/>
        <v>0</v>
      </c>
      <c r="I393" s="789">
        <f>SUM(I394,I398,I402,I406)</f>
        <v>0</v>
      </c>
      <c r="J393" s="789">
        <f>SUM(J394,J398,J402,J406)</f>
        <v>0</v>
      </c>
    </row>
    <row r="394" spans="1:10" ht="23.25" customHeight="1" hidden="1">
      <c r="A394" s="781">
        <v>2721</v>
      </c>
      <c r="B394" s="773" t="s">
        <v>361</v>
      </c>
      <c r="C394" s="774">
        <v>2</v>
      </c>
      <c r="D394" s="774">
        <v>1</v>
      </c>
      <c r="E394" s="774"/>
      <c r="F394" s="786" t="s">
        <v>744</v>
      </c>
      <c r="G394" s="800" t="s">
        <v>745</v>
      </c>
      <c r="H394" s="788">
        <f t="shared" si="8"/>
        <v>0</v>
      </c>
      <c r="I394" s="789">
        <f>SUM(I396:I397)</f>
        <v>0</v>
      </c>
      <c r="J394" s="789">
        <f>SUM(J396:J397)</f>
        <v>0</v>
      </c>
    </row>
    <row r="395" spans="1:10" ht="23.25" customHeight="1" hidden="1">
      <c r="A395" s="781"/>
      <c r="B395" s="773"/>
      <c r="C395" s="774"/>
      <c r="D395" s="774"/>
      <c r="E395" s="774"/>
      <c r="F395" s="786" t="s">
        <v>297</v>
      </c>
      <c r="G395" s="787"/>
      <c r="H395" s="788">
        <f t="shared" si="8"/>
        <v>0</v>
      </c>
      <c r="I395" s="789"/>
      <c r="J395" s="789"/>
    </row>
    <row r="396" spans="1:10" ht="23.25" customHeight="1" hidden="1">
      <c r="A396" s="781"/>
      <c r="B396" s="773"/>
      <c r="C396" s="774"/>
      <c r="D396" s="774"/>
      <c r="E396" s="774"/>
      <c r="F396" s="786" t="s">
        <v>298</v>
      </c>
      <c r="G396" s="787"/>
      <c r="H396" s="788">
        <f t="shared" si="8"/>
        <v>0</v>
      </c>
      <c r="I396" s="789"/>
      <c r="J396" s="789"/>
    </row>
    <row r="397" spans="1:10" ht="23.25" customHeight="1" hidden="1">
      <c r="A397" s="781"/>
      <c r="B397" s="773"/>
      <c r="C397" s="774"/>
      <c r="D397" s="774"/>
      <c r="E397" s="774"/>
      <c r="F397" s="786" t="s">
        <v>298</v>
      </c>
      <c r="G397" s="787"/>
      <c r="H397" s="788">
        <f t="shared" si="8"/>
        <v>0</v>
      </c>
      <c r="I397" s="789"/>
      <c r="J397" s="789"/>
    </row>
    <row r="398" spans="1:10" ht="23.25" customHeight="1" hidden="1">
      <c r="A398" s="781">
        <v>2722</v>
      </c>
      <c r="B398" s="773" t="s">
        <v>361</v>
      </c>
      <c r="C398" s="774">
        <v>2</v>
      </c>
      <c r="D398" s="774">
        <v>2</v>
      </c>
      <c r="E398" s="774"/>
      <c r="F398" s="786" t="s">
        <v>746</v>
      </c>
      <c r="G398" s="800" t="s">
        <v>747</v>
      </c>
      <c r="H398" s="788">
        <f t="shared" si="8"/>
        <v>0</v>
      </c>
      <c r="I398" s="789">
        <f>SUM(I400:I401)</f>
        <v>0</v>
      </c>
      <c r="J398" s="789">
        <f>SUM(J400:J401)</f>
        <v>0</v>
      </c>
    </row>
    <row r="399" spans="1:10" ht="23.25" customHeight="1" hidden="1">
      <c r="A399" s="781"/>
      <c r="B399" s="773"/>
      <c r="C399" s="774"/>
      <c r="D399" s="774"/>
      <c r="E399" s="774"/>
      <c r="F399" s="786" t="s">
        <v>297</v>
      </c>
      <c r="G399" s="787"/>
      <c r="H399" s="788">
        <f t="shared" si="8"/>
        <v>0</v>
      </c>
      <c r="I399" s="789"/>
      <c r="J399" s="789"/>
    </row>
    <row r="400" spans="1:10" ht="23.25" customHeight="1" hidden="1">
      <c r="A400" s="781"/>
      <c r="B400" s="773"/>
      <c r="C400" s="774"/>
      <c r="D400" s="774"/>
      <c r="E400" s="774"/>
      <c r="F400" s="786" t="s">
        <v>298</v>
      </c>
      <c r="G400" s="787"/>
      <c r="H400" s="788">
        <f t="shared" si="8"/>
        <v>0</v>
      </c>
      <c r="I400" s="789"/>
      <c r="J400" s="789"/>
    </row>
    <row r="401" spans="1:10" ht="23.25" customHeight="1" hidden="1">
      <c r="A401" s="781"/>
      <c r="B401" s="773"/>
      <c r="C401" s="774"/>
      <c r="D401" s="774"/>
      <c r="E401" s="774"/>
      <c r="F401" s="786" t="s">
        <v>298</v>
      </c>
      <c r="G401" s="787"/>
      <c r="H401" s="788">
        <f t="shared" si="8"/>
        <v>0</v>
      </c>
      <c r="I401" s="789"/>
      <c r="J401" s="789"/>
    </row>
    <row r="402" spans="1:10" ht="23.25" customHeight="1" hidden="1">
      <c r="A402" s="781">
        <v>2723</v>
      </c>
      <c r="B402" s="773" t="s">
        <v>361</v>
      </c>
      <c r="C402" s="774">
        <v>2</v>
      </c>
      <c r="D402" s="774">
        <v>3</v>
      </c>
      <c r="E402" s="774"/>
      <c r="F402" s="786" t="s">
        <v>184</v>
      </c>
      <c r="G402" s="800" t="s">
        <v>748</v>
      </c>
      <c r="H402" s="788">
        <f t="shared" si="8"/>
        <v>0</v>
      </c>
      <c r="I402" s="789">
        <f>SUM(I404:I405)</f>
        <v>0</v>
      </c>
      <c r="J402" s="789">
        <f>SUM(J404:J405)</f>
        <v>0</v>
      </c>
    </row>
    <row r="403" spans="1:10" ht="23.25" customHeight="1" hidden="1">
      <c r="A403" s="781"/>
      <c r="B403" s="773"/>
      <c r="C403" s="774"/>
      <c r="D403" s="774"/>
      <c r="E403" s="774"/>
      <c r="F403" s="786" t="s">
        <v>297</v>
      </c>
      <c r="G403" s="787"/>
      <c r="H403" s="788">
        <f t="shared" si="8"/>
        <v>0</v>
      </c>
      <c r="I403" s="789"/>
      <c r="J403" s="789"/>
    </row>
    <row r="404" spans="1:10" ht="23.25" customHeight="1" hidden="1">
      <c r="A404" s="781"/>
      <c r="B404" s="773"/>
      <c r="C404" s="774"/>
      <c r="D404" s="774"/>
      <c r="E404" s="774"/>
      <c r="F404" s="786" t="s">
        <v>298</v>
      </c>
      <c r="G404" s="787"/>
      <c r="H404" s="788">
        <f t="shared" si="8"/>
        <v>0</v>
      </c>
      <c r="I404" s="789"/>
      <c r="J404" s="789"/>
    </row>
    <row r="405" spans="1:10" ht="23.25" customHeight="1" hidden="1">
      <c r="A405" s="781"/>
      <c r="B405" s="773"/>
      <c r="C405" s="774"/>
      <c r="D405" s="774"/>
      <c r="E405" s="774"/>
      <c r="F405" s="786" t="s">
        <v>298</v>
      </c>
      <c r="G405" s="787"/>
      <c r="H405" s="788">
        <f t="shared" si="8"/>
        <v>0</v>
      </c>
      <c r="I405" s="789"/>
      <c r="J405" s="789"/>
    </row>
    <row r="406" spans="1:10" ht="23.25" customHeight="1" hidden="1">
      <c r="A406" s="781">
        <v>2724</v>
      </c>
      <c r="B406" s="773" t="s">
        <v>361</v>
      </c>
      <c r="C406" s="774">
        <v>2</v>
      </c>
      <c r="D406" s="774">
        <v>4</v>
      </c>
      <c r="E406" s="774"/>
      <c r="F406" s="786" t="s">
        <v>749</v>
      </c>
      <c r="G406" s="800" t="s">
        <v>750</v>
      </c>
      <c r="H406" s="788">
        <f t="shared" si="8"/>
        <v>0</v>
      </c>
      <c r="I406" s="789">
        <f>SUM(I408:I409)</f>
        <v>0</v>
      </c>
      <c r="J406" s="789">
        <f>SUM(J408:J409)</f>
        <v>0</v>
      </c>
    </row>
    <row r="407" spans="1:10" ht="23.25" customHeight="1" hidden="1">
      <c r="A407" s="781"/>
      <c r="B407" s="773"/>
      <c r="C407" s="774"/>
      <c r="D407" s="774"/>
      <c r="E407" s="774"/>
      <c r="F407" s="786" t="s">
        <v>297</v>
      </c>
      <c r="G407" s="787"/>
      <c r="H407" s="788">
        <f t="shared" si="8"/>
        <v>0</v>
      </c>
      <c r="I407" s="789"/>
      <c r="J407" s="789"/>
    </row>
    <row r="408" spans="1:10" ht="23.25" customHeight="1" hidden="1">
      <c r="A408" s="781"/>
      <c r="B408" s="773"/>
      <c r="C408" s="774"/>
      <c r="D408" s="774"/>
      <c r="E408" s="774"/>
      <c r="F408" s="786" t="s">
        <v>298</v>
      </c>
      <c r="G408" s="787"/>
      <c r="H408" s="788">
        <f t="shared" si="8"/>
        <v>0</v>
      </c>
      <c r="I408" s="789"/>
      <c r="J408" s="789"/>
    </row>
    <row r="409" spans="1:10" ht="23.25" customHeight="1" hidden="1">
      <c r="A409" s="781"/>
      <c r="B409" s="773"/>
      <c r="C409" s="774"/>
      <c r="D409" s="774"/>
      <c r="E409" s="774"/>
      <c r="F409" s="786" t="s">
        <v>298</v>
      </c>
      <c r="G409" s="787"/>
      <c r="H409" s="788">
        <f t="shared" si="8"/>
        <v>0</v>
      </c>
      <c r="I409" s="789"/>
      <c r="J409" s="789"/>
    </row>
    <row r="410" spans="1:10" ht="23.25" customHeight="1" hidden="1">
      <c r="A410" s="781">
        <v>2730</v>
      </c>
      <c r="B410" s="773" t="s">
        <v>361</v>
      </c>
      <c r="C410" s="774">
        <v>3</v>
      </c>
      <c r="D410" s="774">
        <v>0</v>
      </c>
      <c r="E410" s="774"/>
      <c r="F410" s="782" t="s">
        <v>843</v>
      </c>
      <c r="G410" s="783" t="s">
        <v>754</v>
      </c>
      <c r="H410" s="788">
        <f t="shared" si="8"/>
        <v>0</v>
      </c>
      <c r="I410" s="789">
        <f>SUM(I411,I415,I419,I423)</f>
        <v>0</v>
      </c>
      <c r="J410" s="789">
        <f>SUM(J411,J415,J419,J423)</f>
        <v>0</v>
      </c>
    </row>
    <row r="411" spans="1:10" ht="23.25" customHeight="1" hidden="1">
      <c r="A411" s="781">
        <v>2731</v>
      </c>
      <c r="B411" s="773" t="s">
        <v>361</v>
      </c>
      <c r="C411" s="774">
        <v>3</v>
      </c>
      <c r="D411" s="774">
        <v>1</v>
      </c>
      <c r="E411" s="774"/>
      <c r="F411" s="786" t="s">
        <v>755</v>
      </c>
      <c r="G411" s="787" t="s">
        <v>756</v>
      </c>
      <c r="H411" s="788">
        <f t="shared" si="8"/>
        <v>0</v>
      </c>
      <c r="I411" s="789">
        <f>SUM(I413:I414)</f>
        <v>0</v>
      </c>
      <c r="J411" s="789">
        <f>SUM(J413:J414)</f>
        <v>0</v>
      </c>
    </row>
    <row r="412" spans="1:10" ht="23.25" customHeight="1" hidden="1">
      <c r="A412" s="781"/>
      <c r="B412" s="773"/>
      <c r="C412" s="774"/>
      <c r="D412" s="774"/>
      <c r="E412" s="774"/>
      <c r="F412" s="786" t="s">
        <v>297</v>
      </c>
      <c r="G412" s="787"/>
      <c r="H412" s="788">
        <f t="shared" si="8"/>
        <v>0</v>
      </c>
      <c r="I412" s="789"/>
      <c r="J412" s="789"/>
    </row>
    <row r="413" spans="1:10" ht="23.25" customHeight="1" hidden="1">
      <c r="A413" s="781"/>
      <c r="B413" s="773"/>
      <c r="C413" s="774"/>
      <c r="D413" s="774"/>
      <c r="E413" s="774"/>
      <c r="F413" s="786" t="s">
        <v>298</v>
      </c>
      <c r="G413" s="787"/>
      <c r="H413" s="788">
        <f t="shared" si="8"/>
        <v>0</v>
      </c>
      <c r="I413" s="789"/>
      <c r="J413" s="789"/>
    </row>
    <row r="414" spans="1:10" ht="23.25" customHeight="1" hidden="1">
      <c r="A414" s="781"/>
      <c r="B414" s="773"/>
      <c r="C414" s="774"/>
      <c r="D414" s="774"/>
      <c r="E414" s="774"/>
      <c r="F414" s="786" t="s">
        <v>298</v>
      </c>
      <c r="G414" s="787"/>
      <c r="H414" s="788">
        <f t="shared" si="8"/>
        <v>0</v>
      </c>
      <c r="I414" s="789"/>
      <c r="J414" s="789"/>
    </row>
    <row r="415" spans="1:10" ht="23.25" customHeight="1" hidden="1">
      <c r="A415" s="781">
        <v>2732</v>
      </c>
      <c r="B415" s="773" t="s">
        <v>361</v>
      </c>
      <c r="C415" s="774">
        <v>3</v>
      </c>
      <c r="D415" s="774">
        <v>2</v>
      </c>
      <c r="E415" s="774"/>
      <c r="F415" s="786" t="s">
        <v>757</v>
      </c>
      <c r="G415" s="787" t="s">
        <v>758</v>
      </c>
      <c r="H415" s="788">
        <f t="shared" si="8"/>
        <v>0</v>
      </c>
      <c r="I415" s="789">
        <f>SUM(I417:I418)</f>
        <v>0</v>
      </c>
      <c r="J415" s="789">
        <f>SUM(J417:J418)</f>
        <v>0</v>
      </c>
    </row>
    <row r="416" spans="1:10" ht="23.25" customHeight="1" hidden="1">
      <c r="A416" s="781"/>
      <c r="B416" s="773"/>
      <c r="C416" s="774"/>
      <c r="D416" s="774"/>
      <c r="E416" s="774"/>
      <c r="F416" s="786" t="s">
        <v>297</v>
      </c>
      <c r="G416" s="787"/>
      <c r="H416" s="788">
        <f t="shared" si="8"/>
        <v>0</v>
      </c>
      <c r="I416" s="789"/>
      <c r="J416" s="789"/>
    </row>
    <row r="417" spans="1:10" ht="23.25" customHeight="1" hidden="1">
      <c r="A417" s="781"/>
      <c r="B417" s="773"/>
      <c r="C417" s="774"/>
      <c r="D417" s="774"/>
      <c r="E417" s="774"/>
      <c r="F417" s="786" t="s">
        <v>298</v>
      </c>
      <c r="G417" s="787"/>
      <c r="H417" s="788">
        <f t="shared" si="8"/>
        <v>0</v>
      </c>
      <c r="I417" s="789"/>
      <c r="J417" s="789"/>
    </row>
    <row r="418" spans="1:10" ht="23.25" customHeight="1" hidden="1">
      <c r="A418" s="781"/>
      <c r="B418" s="773"/>
      <c r="C418" s="774"/>
      <c r="D418" s="774"/>
      <c r="E418" s="774"/>
      <c r="F418" s="786" t="s">
        <v>298</v>
      </c>
      <c r="G418" s="787"/>
      <c r="H418" s="788">
        <f t="shared" si="8"/>
        <v>0</v>
      </c>
      <c r="I418" s="789"/>
      <c r="J418" s="789"/>
    </row>
    <row r="419" spans="1:10" ht="23.25" customHeight="1" hidden="1">
      <c r="A419" s="781">
        <v>2733</v>
      </c>
      <c r="B419" s="773" t="s">
        <v>361</v>
      </c>
      <c r="C419" s="774">
        <v>3</v>
      </c>
      <c r="D419" s="774">
        <v>3</v>
      </c>
      <c r="E419" s="774"/>
      <c r="F419" s="786" t="s">
        <v>759</v>
      </c>
      <c r="G419" s="787" t="s">
        <v>760</v>
      </c>
      <c r="H419" s="788">
        <f t="shared" si="8"/>
        <v>0</v>
      </c>
      <c r="I419" s="789">
        <f>SUM(I421:I422)</f>
        <v>0</v>
      </c>
      <c r="J419" s="789">
        <f>SUM(J421:J422)</f>
        <v>0</v>
      </c>
    </row>
    <row r="420" spans="1:10" ht="23.25" customHeight="1" hidden="1">
      <c r="A420" s="781"/>
      <c r="B420" s="773"/>
      <c r="C420" s="774"/>
      <c r="D420" s="774"/>
      <c r="E420" s="774"/>
      <c r="F420" s="786" t="s">
        <v>297</v>
      </c>
      <c r="G420" s="787"/>
      <c r="H420" s="788">
        <f t="shared" si="8"/>
        <v>0</v>
      </c>
      <c r="I420" s="789"/>
      <c r="J420" s="789"/>
    </row>
    <row r="421" spans="1:10" ht="23.25" customHeight="1" hidden="1">
      <c r="A421" s="781"/>
      <c r="B421" s="773"/>
      <c r="C421" s="774"/>
      <c r="D421" s="774"/>
      <c r="E421" s="774"/>
      <c r="F421" s="786" t="s">
        <v>298</v>
      </c>
      <c r="G421" s="787"/>
      <c r="H421" s="788">
        <f t="shared" si="8"/>
        <v>0</v>
      </c>
      <c r="I421" s="789"/>
      <c r="J421" s="789"/>
    </row>
    <row r="422" spans="1:10" ht="23.25" customHeight="1" hidden="1">
      <c r="A422" s="781"/>
      <c r="B422" s="773"/>
      <c r="C422" s="774"/>
      <c r="D422" s="774"/>
      <c r="E422" s="774"/>
      <c r="F422" s="786" t="s">
        <v>298</v>
      </c>
      <c r="G422" s="787"/>
      <c r="H422" s="788">
        <f t="shared" si="8"/>
        <v>0</v>
      </c>
      <c r="I422" s="789"/>
      <c r="J422" s="789"/>
    </row>
    <row r="423" spans="1:10" ht="23.25" customHeight="1" hidden="1">
      <c r="A423" s="781">
        <v>2734</v>
      </c>
      <c r="B423" s="773" t="s">
        <v>361</v>
      </c>
      <c r="C423" s="774">
        <v>3</v>
      </c>
      <c r="D423" s="774">
        <v>4</v>
      </c>
      <c r="E423" s="774"/>
      <c r="F423" s="786" t="s">
        <v>761</v>
      </c>
      <c r="G423" s="787" t="s">
        <v>762</v>
      </c>
      <c r="H423" s="788">
        <f t="shared" si="8"/>
        <v>0</v>
      </c>
      <c r="I423" s="789">
        <f>SUM(I425:I426)</f>
        <v>0</v>
      </c>
      <c r="J423" s="789">
        <f>SUM(J425:J426)</f>
        <v>0</v>
      </c>
    </row>
    <row r="424" spans="1:10" ht="23.25" customHeight="1" hidden="1">
      <c r="A424" s="781"/>
      <c r="B424" s="773"/>
      <c r="C424" s="774"/>
      <c r="D424" s="774"/>
      <c r="E424" s="774"/>
      <c r="F424" s="786" t="s">
        <v>297</v>
      </c>
      <c r="G424" s="787"/>
      <c r="H424" s="788">
        <f t="shared" si="8"/>
        <v>0</v>
      </c>
      <c r="I424" s="789"/>
      <c r="J424" s="789"/>
    </row>
    <row r="425" spans="1:10" ht="23.25" customHeight="1" hidden="1">
      <c r="A425" s="781"/>
      <c r="B425" s="773"/>
      <c r="C425" s="774"/>
      <c r="D425" s="774"/>
      <c r="E425" s="774"/>
      <c r="F425" s="786" t="s">
        <v>298</v>
      </c>
      <c r="G425" s="787"/>
      <c r="H425" s="788">
        <f t="shared" si="8"/>
        <v>0</v>
      </c>
      <c r="I425" s="789"/>
      <c r="J425" s="789"/>
    </row>
    <row r="426" spans="1:10" ht="23.25" customHeight="1" hidden="1">
      <c r="A426" s="781"/>
      <c r="B426" s="773"/>
      <c r="C426" s="774"/>
      <c r="D426" s="774"/>
      <c r="E426" s="774"/>
      <c r="F426" s="786" t="s">
        <v>298</v>
      </c>
      <c r="G426" s="787"/>
      <c r="H426" s="788">
        <f t="shared" si="8"/>
        <v>0</v>
      </c>
      <c r="I426" s="789"/>
      <c r="J426" s="789"/>
    </row>
    <row r="427" spans="1:10" ht="23.25" customHeight="1" hidden="1">
      <c r="A427" s="781">
        <v>2740</v>
      </c>
      <c r="B427" s="773" t="s">
        <v>361</v>
      </c>
      <c r="C427" s="774">
        <v>4</v>
      </c>
      <c r="D427" s="774">
        <v>0</v>
      </c>
      <c r="E427" s="774"/>
      <c r="F427" s="782" t="s">
        <v>844</v>
      </c>
      <c r="G427" s="783" t="s">
        <v>764</v>
      </c>
      <c r="H427" s="788">
        <f t="shared" si="8"/>
        <v>0</v>
      </c>
      <c r="I427" s="789">
        <f>SUM(I428)</f>
        <v>0</v>
      </c>
      <c r="J427" s="789">
        <f>SUM(J428)</f>
        <v>0</v>
      </c>
    </row>
    <row r="428" spans="1:10" ht="23.25" customHeight="1" hidden="1">
      <c r="A428" s="781">
        <v>2741</v>
      </c>
      <c r="B428" s="773" t="s">
        <v>361</v>
      </c>
      <c r="C428" s="774">
        <v>4</v>
      </c>
      <c r="D428" s="774">
        <v>1</v>
      </c>
      <c r="E428" s="774"/>
      <c r="F428" s="786" t="s">
        <v>763</v>
      </c>
      <c r="G428" s="800" t="s">
        <v>765</v>
      </c>
      <c r="H428" s="788">
        <f t="shared" si="8"/>
        <v>0</v>
      </c>
      <c r="I428" s="789">
        <f>SUM(I430:I431)</f>
        <v>0</v>
      </c>
      <c r="J428" s="789">
        <f>SUM(J430:J431)</f>
        <v>0</v>
      </c>
    </row>
    <row r="429" spans="1:10" ht="23.25" customHeight="1" hidden="1">
      <c r="A429" s="781"/>
      <c r="B429" s="773"/>
      <c r="C429" s="774"/>
      <c r="D429" s="774"/>
      <c r="E429" s="774"/>
      <c r="F429" s="786" t="s">
        <v>297</v>
      </c>
      <c r="G429" s="787"/>
      <c r="H429" s="788">
        <f t="shared" si="8"/>
        <v>0</v>
      </c>
      <c r="I429" s="789"/>
      <c r="J429" s="789"/>
    </row>
    <row r="430" spans="1:10" ht="23.25" customHeight="1" hidden="1">
      <c r="A430" s="781"/>
      <c r="B430" s="773"/>
      <c r="C430" s="774"/>
      <c r="D430" s="774"/>
      <c r="E430" s="774"/>
      <c r="F430" s="786" t="s">
        <v>298</v>
      </c>
      <c r="G430" s="787"/>
      <c r="H430" s="788">
        <f t="shared" si="8"/>
        <v>0</v>
      </c>
      <c r="I430" s="789"/>
      <c r="J430" s="789"/>
    </row>
    <row r="431" spans="1:10" ht="23.25" customHeight="1" hidden="1">
      <c r="A431" s="781"/>
      <c r="B431" s="773"/>
      <c r="C431" s="774"/>
      <c r="D431" s="774"/>
      <c r="E431" s="774"/>
      <c r="F431" s="786" t="s">
        <v>298</v>
      </c>
      <c r="G431" s="787"/>
      <c r="H431" s="788">
        <f aca="true" t="shared" si="9" ref="H431:H495">SUM(I431:J431)</f>
        <v>0</v>
      </c>
      <c r="I431" s="789"/>
      <c r="J431" s="789"/>
    </row>
    <row r="432" spans="1:10" ht="23.25" customHeight="1" hidden="1">
      <c r="A432" s="781">
        <v>2750</v>
      </c>
      <c r="B432" s="773" t="s">
        <v>361</v>
      </c>
      <c r="C432" s="774">
        <v>5</v>
      </c>
      <c r="D432" s="774">
        <v>0</v>
      </c>
      <c r="E432" s="774"/>
      <c r="F432" s="782" t="s">
        <v>845</v>
      </c>
      <c r="G432" s="783" t="s">
        <v>767</v>
      </c>
      <c r="H432" s="788">
        <f t="shared" si="9"/>
        <v>0</v>
      </c>
      <c r="I432" s="789">
        <f>SUM(I433)</f>
        <v>0</v>
      </c>
      <c r="J432" s="789">
        <f>SUM(J433)</f>
        <v>0</v>
      </c>
    </row>
    <row r="433" spans="1:10" ht="23.25" customHeight="1" hidden="1">
      <c r="A433" s="781">
        <v>2751</v>
      </c>
      <c r="B433" s="773" t="s">
        <v>361</v>
      </c>
      <c r="C433" s="774">
        <v>5</v>
      </c>
      <c r="D433" s="774">
        <v>1</v>
      </c>
      <c r="E433" s="774"/>
      <c r="F433" s="786" t="s">
        <v>766</v>
      </c>
      <c r="G433" s="800" t="s">
        <v>767</v>
      </c>
      <c r="H433" s="788">
        <f t="shared" si="9"/>
        <v>0</v>
      </c>
      <c r="I433" s="789">
        <f>SUM(I435:I436)</f>
        <v>0</v>
      </c>
      <c r="J433" s="789">
        <f>SUM(J435:J436)</f>
        <v>0</v>
      </c>
    </row>
    <row r="434" spans="1:10" ht="23.25" customHeight="1" hidden="1">
      <c r="A434" s="781"/>
      <c r="B434" s="773"/>
      <c r="C434" s="774"/>
      <c r="D434" s="774"/>
      <c r="E434" s="774"/>
      <c r="F434" s="786" t="s">
        <v>297</v>
      </c>
      <c r="G434" s="787"/>
      <c r="H434" s="788">
        <f t="shared" si="9"/>
        <v>0</v>
      </c>
      <c r="I434" s="789"/>
      <c r="J434" s="789"/>
    </row>
    <row r="435" spans="1:10" ht="23.25" customHeight="1" hidden="1">
      <c r="A435" s="781"/>
      <c r="B435" s="773"/>
      <c r="C435" s="774"/>
      <c r="D435" s="774"/>
      <c r="E435" s="774"/>
      <c r="F435" s="786" t="s">
        <v>298</v>
      </c>
      <c r="G435" s="787"/>
      <c r="H435" s="788">
        <f t="shared" si="9"/>
        <v>0</v>
      </c>
      <c r="I435" s="789"/>
      <c r="J435" s="789"/>
    </row>
    <row r="436" spans="1:10" ht="23.25" customHeight="1" hidden="1">
      <c r="A436" s="781"/>
      <c r="B436" s="773"/>
      <c r="C436" s="774"/>
      <c r="D436" s="774"/>
      <c r="E436" s="774"/>
      <c r="F436" s="786" t="s">
        <v>298</v>
      </c>
      <c r="G436" s="787"/>
      <c r="H436" s="788">
        <f t="shared" si="9"/>
        <v>0</v>
      </c>
      <c r="I436" s="789"/>
      <c r="J436" s="789"/>
    </row>
    <row r="437" spans="1:10" ht="23.25" customHeight="1" hidden="1">
      <c r="A437" s="781">
        <v>2760</v>
      </c>
      <c r="B437" s="773" t="s">
        <v>361</v>
      </c>
      <c r="C437" s="774">
        <v>6</v>
      </c>
      <c r="D437" s="774">
        <v>0</v>
      </c>
      <c r="E437" s="774"/>
      <c r="F437" s="782" t="s">
        <v>846</v>
      </c>
      <c r="G437" s="783" t="s">
        <v>769</v>
      </c>
      <c r="H437" s="788">
        <f t="shared" si="9"/>
        <v>0</v>
      </c>
      <c r="I437" s="789">
        <f>SUM(I438+I442)</f>
        <v>0</v>
      </c>
      <c r="J437" s="789">
        <f>SUM(J438+J442)</f>
        <v>0</v>
      </c>
    </row>
    <row r="438" spans="1:10" ht="23.25" customHeight="1" hidden="1">
      <c r="A438" s="781">
        <v>2761</v>
      </c>
      <c r="B438" s="773" t="s">
        <v>361</v>
      </c>
      <c r="C438" s="774">
        <v>6</v>
      </c>
      <c r="D438" s="774">
        <v>1</v>
      </c>
      <c r="E438" s="774"/>
      <c r="F438" s="786" t="s">
        <v>363</v>
      </c>
      <c r="G438" s="783"/>
      <c r="H438" s="788">
        <f t="shared" si="9"/>
        <v>0</v>
      </c>
      <c r="I438" s="789">
        <f>SUM(I440:I441)</f>
        <v>0</v>
      </c>
      <c r="J438" s="789">
        <f>SUM(J440:J441)</f>
        <v>0</v>
      </c>
    </row>
    <row r="439" spans="1:10" ht="23.25" customHeight="1" hidden="1">
      <c r="A439" s="781"/>
      <c r="B439" s="773"/>
      <c r="C439" s="774"/>
      <c r="D439" s="774"/>
      <c r="E439" s="774"/>
      <c r="F439" s="786" t="s">
        <v>297</v>
      </c>
      <c r="G439" s="787"/>
      <c r="H439" s="788">
        <f t="shared" si="9"/>
        <v>0</v>
      </c>
      <c r="I439" s="789"/>
      <c r="J439" s="789"/>
    </row>
    <row r="440" spans="1:10" ht="23.25" customHeight="1" hidden="1">
      <c r="A440" s="781"/>
      <c r="B440" s="773"/>
      <c r="C440" s="774"/>
      <c r="D440" s="774"/>
      <c r="E440" s="774"/>
      <c r="F440" s="786" t="s">
        <v>298</v>
      </c>
      <c r="G440" s="787"/>
      <c r="H440" s="788">
        <f t="shared" si="9"/>
        <v>0</v>
      </c>
      <c r="I440" s="789"/>
      <c r="J440" s="789"/>
    </row>
    <row r="441" spans="1:10" ht="23.25" customHeight="1" hidden="1">
      <c r="A441" s="781"/>
      <c r="B441" s="773"/>
      <c r="C441" s="774"/>
      <c r="D441" s="774"/>
      <c r="E441" s="774"/>
      <c r="F441" s="786" t="s">
        <v>298</v>
      </c>
      <c r="G441" s="787"/>
      <c r="H441" s="788">
        <f t="shared" si="9"/>
        <v>0</v>
      </c>
      <c r="I441" s="789"/>
      <c r="J441" s="789"/>
    </row>
    <row r="442" spans="1:10" ht="23.25" customHeight="1" hidden="1">
      <c r="A442" s="781">
        <v>2762</v>
      </c>
      <c r="B442" s="773" t="s">
        <v>361</v>
      </c>
      <c r="C442" s="774">
        <v>6</v>
      </c>
      <c r="D442" s="774">
        <v>2</v>
      </c>
      <c r="E442" s="774"/>
      <c r="F442" s="786" t="s">
        <v>768</v>
      </c>
      <c r="G442" s="800" t="s">
        <v>770</v>
      </c>
      <c r="H442" s="788">
        <f t="shared" si="9"/>
        <v>0</v>
      </c>
      <c r="I442" s="789">
        <f>SUM(I444:I445)</f>
        <v>0</v>
      </c>
      <c r="J442" s="789">
        <f>SUM(J444:J445)</f>
        <v>0</v>
      </c>
    </row>
    <row r="443" spans="1:10" ht="23.25" customHeight="1" hidden="1">
      <c r="A443" s="781"/>
      <c r="B443" s="773"/>
      <c r="C443" s="774"/>
      <c r="D443" s="774"/>
      <c r="E443" s="774"/>
      <c r="F443" s="786" t="s">
        <v>297</v>
      </c>
      <c r="G443" s="787"/>
      <c r="H443" s="788">
        <f t="shared" si="9"/>
        <v>0</v>
      </c>
      <c r="I443" s="789"/>
      <c r="J443" s="789"/>
    </row>
    <row r="444" spans="1:10" ht="23.25" customHeight="1" hidden="1">
      <c r="A444" s="781"/>
      <c r="B444" s="773"/>
      <c r="C444" s="774"/>
      <c r="D444" s="774"/>
      <c r="E444" s="774"/>
      <c r="F444" s="786" t="s">
        <v>298</v>
      </c>
      <c r="G444" s="787"/>
      <c r="H444" s="788">
        <f t="shared" si="9"/>
        <v>0</v>
      </c>
      <c r="I444" s="789"/>
      <c r="J444" s="789"/>
    </row>
    <row r="445" spans="1:10" ht="23.25" customHeight="1" hidden="1">
      <c r="A445" s="781"/>
      <c r="B445" s="773"/>
      <c r="C445" s="774"/>
      <c r="D445" s="774"/>
      <c r="E445" s="774"/>
      <c r="F445" s="786" t="s">
        <v>298</v>
      </c>
      <c r="G445" s="787"/>
      <c r="H445" s="788">
        <f t="shared" si="9"/>
        <v>0</v>
      </c>
      <c r="I445" s="789"/>
      <c r="J445" s="789"/>
    </row>
    <row r="446" spans="1:10" ht="15" hidden="1">
      <c r="A446" s="781"/>
      <c r="B446" s="773"/>
      <c r="C446" s="774"/>
      <c r="D446" s="774"/>
      <c r="E446" s="774"/>
      <c r="F446" s="786"/>
      <c r="G446" s="787"/>
      <c r="H446" s="788"/>
      <c r="I446" s="789"/>
      <c r="J446" s="789"/>
    </row>
    <row r="447" spans="1:10" s="779" customFormat="1" ht="23.25" customHeight="1">
      <c r="A447" s="772">
        <v>2800</v>
      </c>
      <c r="B447" s="773" t="s">
        <v>364</v>
      </c>
      <c r="C447" s="774">
        <v>0</v>
      </c>
      <c r="D447" s="774">
        <v>0</v>
      </c>
      <c r="E447" s="774"/>
      <c r="F447" s="806" t="s">
        <v>1097</v>
      </c>
      <c r="G447" s="804" t="s">
        <v>771</v>
      </c>
      <c r="H447" s="788">
        <f t="shared" si="9"/>
        <v>35080</v>
      </c>
      <c r="I447" s="788">
        <f>I453+I500+I518</f>
        <v>33090</v>
      </c>
      <c r="J447" s="788">
        <f>SUM(J448+J453+J488+J500+J513+J518)</f>
        <v>1990</v>
      </c>
    </row>
    <row r="448" spans="1:10" ht="23.25" customHeight="1" hidden="1">
      <c r="A448" s="781">
        <v>2810</v>
      </c>
      <c r="B448" s="773" t="s">
        <v>364</v>
      </c>
      <c r="C448" s="774">
        <v>1</v>
      </c>
      <c r="D448" s="774">
        <v>0</v>
      </c>
      <c r="E448" s="774"/>
      <c r="F448" s="782" t="s">
        <v>847</v>
      </c>
      <c r="G448" s="783" t="s">
        <v>773</v>
      </c>
      <c r="H448" s="788">
        <f t="shared" si="9"/>
        <v>0</v>
      </c>
      <c r="I448" s="789">
        <f>SUM(I449)</f>
        <v>0</v>
      </c>
      <c r="J448" s="789">
        <f>SUM(J449)</f>
        <v>0</v>
      </c>
    </row>
    <row r="449" spans="1:10" ht="23.25" customHeight="1" hidden="1">
      <c r="A449" s="781">
        <v>2811</v>
      </c>
      <c r="B449" s="773" t="s">
        <v>364</v>
      </c>
      <c r="C449" s="774">
        <v>1</v>
      </c>
      <c r="D449" s="774">
        <v>1</v>
      </c>
      <c r="E449" s="774"/>
      <c r="F449" s="786" t="s">
        <v>772</v>
      </c>
      <c r="G449" s="800" t="s">
        <v>774</v>
      </c>
      <c r="H449" s="788">
        <f t="shared" si="9"/>
        <v>0</v>
      </c>
      <c r="I449" s="789">
        <f>I451</f>
        <v>0</v>
      </c>
      <c r="J449" s="789">
        <f>SUM(J452:J452)</f>
        <v>0</v>
      </c>
    </row>
    <row r="450" spans="1:10" ht="23.25" customHeight="1" hidden="1">
      <c r="A450" s="781"/>
      <c r="B450" s="773"/>
      <c r="C450" s="774"/>
      <c r="D450" s="774"/>
      <c r="E450" s="774"/>
      <c r="F450" s="786" t="s">
        <v>297</v>
      </c>
      <c r="G450" s="787"/>
      <c r="H450" s="788"/>
      <c r="I450" s="789"/>
      <c r="J450" s="789"/>
    </row>
    <row r="451" spans="1:10" ht="23.25" customHeight="1" hidden="1">
      <c r="A451" s="781"/>
      <c r="B451" s="773"/>
      <c r="C451" s="774"/>
      <c r="D451" s="774"/>
      <c r="E451" s="774">
        <v>4261</v>
      </c>
      <c r="F451" s="795" t="s">
        <v>795</v>
      </c>
      <c r="G451" s="796"/>
      <c r="H451" s="797">
        <f>I451</f>
        <v>0</v>
      </c>
      <c r="I451" s="798">
        <v>0</v>
      </c>
      <c r="J451" s="789"/>
    </row>
    <row r="452" spans="1:10" ht="23.25" customHeight="1" hidden="1">
      <c r="A452" s="781"/>
      <c r="B452" s="773"/>
      <c r="C452" s="774"/>
      <c r="D452" s="774"/>
      <c r="E452" s="774"/>
      <c r="F452" s="795"/>
      <c r="G452" s="796"/>
      <c r="H452" s="797"/>
      <c r="I452" s="798"/>
      <c r="J452" s="789"/>
    </row>
    <row r="453" spans="1:11" ht="23.25" customHeight="1">
      <c r="A453" s="781">
        <v>2820</v>
      </c>
      <c r="B453" s="773" t="s">
        <v>364</v>
      </c>
      <c r="C453" s="774">
        <v>2</v>
      </c>
      <c r="D453" s="774">
        <v>0</v>
      </c>
      <c r="E453" s="774"/>
      <c r="F453" s="782" t="s">
        <v>848</v>
      </c>
      <c r="G453" s="783" t="s">
        <v>776</v>
      </c>
      <c r="H453" s="788">
        <f t="shared" si="9"/>
        <v>28600</v>
      </c>
      <c r="I453" s="789">
        <f>I454+I467+I471</f>
        <v>28600</v>
      </c>
      <c r="J453" s="789">
        <f>SUM(J454,J463,J467,J471,J476,J480,J484)</f>
        <v>0</v>
      </c>
      <c r="K453" s="734"/>
    </row>
    <row r="454" spans="1:10" ht="18.75" customHeight="1">
      <c r="A454" s="781">
        <v>2821</v>
      </c>
      <c r="B454" s="773" t="s">
        <v>364</v>
      </c>
      <c r="C454" s="774">
        <v>2</v>
      </c>
      <c r="D454" s="774">
        <v>1</v>
      </c>
      <c r="E454" s="774"/>
      <c r="F454" s="786" t="s">
        <v>365</v>
      </c>
      <c r="G454" s="783"/>
      <c r="H454" s="788">
        <f t="shared" si="9"/>
        <v>21600</v>
      </c>
      <c r="I454" s="789">
        <f>I456+I457+I458+I459+I460+I461+I462</f>
        <v>21600</v>
      </c>
      <c r="J454" s="789">
        <f>SUM(J462:J462)</f>
        <v>0</v>
      </c>
    </row>
    <row r="455" spans="1:10" ht="36" customHeight="1" hidden="1">
      <c r="A455" s="781"/>
      <c r="B455" s="773"/>
      <c r="C455" s="774"/>
      <c r="D455" s="774"/>
      <c r="E455" s="774"/>
      <c r="F455" s="786" t="s">
        <v>297</v>
      </c>
      <c r="G455" s="787"/>
      <c r="H455" s="788"/>
      <c r="I455" s="789"/>
      <c r="J455" s="789"/>
    </row>
    <row r="456" spans="1:10" ht="23.25" customHeight="1">
      <c r="A456" s="781"/>
      <c r="B456" s="773"/>
      <c r="C456" s="774"/>
      <c r="D456" s="774"/>
      <c r="E456" s="801">
        <v>4511</v>
      </c>
      <c r="F456" s="795" t="s">
        <v>228</v>
      </c>
      <c r="G456" s="802"/>
      <c r="H456" s="789">
        <f>I456</f>
        <v>21600</v>
      </c>
      <c r="I456" s="798">
        <f>'[3]2021'!$C$21</f>
        <v>21600</v>
      </c>
      <c r="J456" s="789"/>
    </row>
    <row r="457" spans="1:10" ht="15" hidden="1">
      <c r="A457" s="781"/>
      <c r="B457" s="773"/>
      <c r="C457" s="774"/>
      <c r="D457" s="774"/>
      <c r="E457" s="801"/>
      <c r="F457" s="786"/>
      <c r="G457" s="802"/>
      <c r="H457" s="789"/>
      <c r="I457" s="798"/>
      <c r="J457" s="789"/>
    </row>
    <row r="458" spans="1:10" ht="15" hidden="1">
      <c r="A458" s="781"/>
      <c r="B458" s="773"/>
      <c r="C458" s="774"/>
      <c r="D458" s="774"/>
      <c r="E458" s="801"/>
      <c r="F458" s="786"/>
      <c r="G458" s="802"/>
      <c r="H458" s="789"/>
      <c r="I458" s="798"/>
      <c r="J458" s="789"/>
    </row>
    <row r="459" spans="1:10" ht="15" hidden="1">
      <c r="A459" s="781"/>
      <c r="B459" s="773"/>
      <c r="C459" s="774"/>
      <c r="D459" s="774"/>
      <c r="E459" s="801"/>
      <c r="F459" s="786"/>
      <c r="G459" s="802"/>
      <c r="H459" s="789"/>
      <c r="I459" s="798"/>
      <c r="J459" s="789"/>
    </row>
    <row r="460" spans="1:10" ht="15" hidden="1">
      <c r="A460" s="781"/>
      <c r="B460" s="773"/>
      <c r="C460" s="774"/>
      <c r="D460" s="774"/>
      <c r="E460" s="801"/>
      <c r="F460" s="786"/>
      <c r="G460" s="802"/>
      <c r="H460" s="789"/>
      <c r="I460" s="798"/>
      <c r="J460" s="789"/>
    </row>
    <row r="461" spans="1:10" ht="15" hidden="1">
      <c r="A461" s="781"/>
      <c r="B461" s="773"/>
      <c r="C461" s="774"/>
      <c r="D461" s="774"/>
      <c r="E461" s="801"/>
      <c r="F461" s="786"/>
      <c r="G461" s="802"/>
      <c r="H461" s="789"/>
      <c r="I461" s="798"/>
      <c r="J461" s="789"/>
    </row>
    <row r="462" spans="1:10" ht="15" hidden="1">
      <c r="A462" s="781"/>
      <c r="B462" s="773"/>
      <c r="C462" s="774"/>
      <c r="D462" s="774"/>
      <c r="E462" s="801"/>
      <c r="F462" s="786"/>
      <c r="G462" s="802"/>
      <c r="H462" s="788"/>
      <c r="I462" s="798"/>
      <c r="J462" s="789"/>
    </row>
    <row r="463" spans="1:10" ht="15" hidden="1">
      <c r="A463" s="781">
        <v>2822</v>
      </c>
      <c r="B463" s="773" t="s">
        <v>364</v>
      </c>
      <c r="C463" s="774">
        <v>2</v>
      </c>
      <c r="D463" s="774">
        <v>2</v>
      </c>
      <c r="E463" s="774"/>
      <c r="F463" s="786" t="s">
        <v>366</v>
      </c>
      <c r="G463" s="783"/>
      <c r="H463" s="788">
        <f t="shared" si="9"/>
        <v>0</v>
      </c>
      <c r="I463" s="789">
        <f>SUM(I465:I466)</f>
        <v>0</v>
      </c>
      <c r="J463" s="789">
        <f>SUM(J465:J466)</f>
        <v>0</v>
      </c>
    </row>
    <row r="464" spans="1:10" ht="36" hidden="1">
      <c r="A464" s="781"/>
      <c r="B464" s="773"/>
      <c r="C464" s="774"/>
      <c r="D464" s="774"/>
      <c r="E464" s="774"/>
      <c r="F464" s="786" t="s">
        <v>297</v>
      </c>
      <c r="G464" s="787"/>
      <c r="H464" s="788">
        <f t="shared" si="9"/>
        <v>0</v>
      </c>
      <c r="I464" s="789"/>
      <c r="J464" s="789"/>
    </row>
    <row r="465" spans="1:10" ht="15" hidden="1">
      <c r="A465" s="781"/>
      <c r="B465" s="773"/>
      <c r="C465" s="774"/>
      <c r="D465" s="774"/>
      <c r="E465" s="774"/>
      <c r="F465" s="786" t="s">
        <v>298</v>
      </c>
      <c r="G465" s="787"/>
      <c r="H465" s="788">
        <f t="shared" si="9"/>
        <v>0</v>
      </c>
      <c r="I465" s="789"/>
      <c r="J465" s="789"/>
    </row>
    <row r="466" spans="1:10" ht="15" hidden="1">
      <c r="A466" s="781"/>
      <c r="B466" s="773"/>
      <c r="C466" s="774"/>
      <c r="D466" s="774"/>
      <c r="E466" s="774"/>
      <c r="F466" s="786" t="s">
        <v>298</v>
      </c>
      <c r="G466" s="787"/>
      <c r="H466" s="788">
        <f t="shared" si="9"/>
        <v>0</v>
      </c>
      <c r="I466" s="789"/>
      <c r="J466" s="789"/>
    </row>
    <row r="467" spans="1:10" ht="14.25" customHeight="1" hidden="1">
      <c r="A467" s="781">
        <v>2823</v>
      </c>
      <c r="B467" s="773" t="s">
        <v>364</v>
      </c>
      <c r="C467" s="774">
        <v>2</v>
      </c>
      <c r="D467" s="774">
        <v>3</v>
      </c>
      <c r="E467" s="774"/>
      <c r="F467" s="786" t="s">
        <v>401</v>
      </c>
      <c r="G467" s="800" t="s">
        <v>777</v>
      </c>
      <c r="H467" s="788">
        <f t="shared" si="9"/>
        <v>0</v>
      </c>
      <c r="I467" s="789">
        <f>SUM(I469:I470)</f>
        <v>0</v>
      </c>
      <c r="J467" s="789">
        <f>SUM(J469:J470)</f>
        <v>0</v>
      </c>
    </row>
    <row r="468" spans="1:10" ht="36" hidden="1">
      <c r="A468" s="781"/>
      <c r="B468" s="773"/>
      <c r="C468" s="774"/>
      <c r="D468" s="774"/>
      <c r="E468" s="774"/>
      <c r="F468" s="786" t="s">
        <v>297</v>
      </c>
      <c r="G468" s="787"/>
      <c r="H468" s="788">
        <f t="shared" si="9"/>
        <v>0</v>
      </c>
      <c r="I468" s="789"/>
      <c r="J468" s="789"/>
    </row>
    <row r="469" spans="1:10" ht="24" hidden="1">
      <c r="A469" s="781"/>
      <c r="B469" s="773"/>
      <c r="C469" s="774"/>
      <c r="D469" s="774"/>
      <c r="E469" s="801">
        <v>4511</v>
      </c>
      <c r="F469" s="795" t="s">
        <v>228</v>
      </c>
      <c r="G469" s="802"/>
      <c r="H469" s="789">
        <f>I469</f>
        <v>0</v>
      </c>
      <c r="I469" s="798"/>
      <c r="J469" s="789"/>
    </row>
    <row r="470" spans="1:10" ht="15" hidden="1">
      <c r="A470" s="781"/>
      <c r="B470" s="773"/>
      <c r="C470" s="774"/>
      <c r="D470" s="774"/>
      <c r="E470" s="774"/>
      <c r="F470" s="786" t="s">
        <v>298</v>
      </c>
      <c r="G470" s="787"/>
      <c r="H470" s="788">
        <f t="shared" si="9"/>
        <v>0</v>
      </c>
      <c r="I470" s="789"/>
      <c r="J470" s="789"/>
    </row>
    <row r="471" spans="1:10" ht="15">
      <c r="A471" s="781">
        <v>2824</v>
      </c>
      <c r="B471" s="773" t="s">
        <v>364</v>
      </c>
      <c r="C471" s="774">
        <v>2</v>
      </c>
      <c r="D471" s="774">
        <v>4</v>
      </c>
      <c r="E471" s="774"/>
      <c r="F471" s="786" t="s">
        <v>367</v>
      </c>
      <c r="G471" s="800"/>
      <c r="H471" s="788">
        <f>I471</f>
        <v>7000</v>
      </c>
      <c r="I471" s="789">
        <f>I473+I474+I475</f>
        <v>7000</v>
      </c>
      <c r="J471" s="789">
        <f>SUM(J473:J474)</f>
        <v>0</v>
      </c>
    </row>
    <row r="472" spans="1:10" ht="36" hidden="1">
      <c r="A472" s="781"/>
      <c r="B472" s="773"/>
      <c r="C472" s="774"/>
      <c r="D472" s="774"/>
      <c r="E472" s="774"/>
      <c r="F472" s="786" t="s">
        <v>297</v>
      </c>
      <c r="G472" s="787"/>
      <c r="H472" s="788"/>
      <c r="I472" s="789"/>
      <c r="J472" s="789"/>
    </row>
    <row r="473" spans="1:10" ht="15">
      <c r="A473" s="781"/>
      <c r="B473" s="773"/>
      <c r="C473" s="774"/>
      <c r="D473" s="774"/>
      <c r="E473" s="774">
        <v>4239</v>
      </c>
      <c r="F473" s="786" t="s">
        <v>210</v>
      </c>
      <c r="G473" s="787"/>
      <c r="H473" s="788">
        <f t="shared" si="9"/>
        <v>5000</v>
      </c>
      <c r="I473" s="789">
        <f>'[3]Hamaynq'!$C$27</f>
        <v>5000</v>
      </c>
      <c r="J473" s="789"/>
    </row>
    <row r="474" spans="1:10" ht="15">
      <c r="A474" s="781"/>
      <c r="B474" s="773"/>
      <c r="C474" s="774"/>
      <c r="D474" s="774"/>
      <c r="E474" s="774">
        <v>4269</v>
      </c>
      <c r="F474" s="786" t="s">
        <v>877</v>
      </c>
      <c r="G474" s="787"/>
      <c r="H474" s="788">
        <f t="shared" si="9"/>
        <v>2000</v>
      </c>
      <c r="I474" s="789">
        <f>'[3]Hamaynq'!$C$28</f>
        <v>2000</v>
      </c>
      <c r="J474" s="789"/>
    </row>
    <row r="475" spans="1:10" ht="15" hidden="1">
      <c r="A475" s="781"/>
      <c r="B475" s="773"/>
      <c r="C475" s="774"/>
      <c r="D475" s="774"/>
      <c r="E475" s="774"/>
      <c r="F475" s="786"/>
      <c r="G475" s="787"/>
      <c r="H475" s="788">
        <f t="shared" si="9"/>
        <v>0</v>
      </c>
      <c r="I475" s="789"/>
      <c r="J475" s="789"/>
    </row>
    <row r="476" spans="1:10" ht="15" hidden="1">
      <c r="A476" s="781">
        <v>2825</v>
      </c>
      <c r="B476" s="773" t="s">
        <v>364</v>
      </c>
      <c r="C476" s="774">
        <v>2</v>
      </c>
      <c r="D476" s="774">
        <v>5</v>
      </c>
      <c r="E476" s="774"/>
      <c r="F476" s="786" t="s">
        <v>368</v>
      </c>
      <c r="G476" s="800"/>
      <c r="H476" s="788">
        <f t="shared" si="9"/>
        <v>0</v>
      </c>
      <c r="I476" s="789">
        <f>SUM(I478:I479)</f>
        <v>0</v>
      </c>
      <c r="J476" s="789">
        <f>SUM(J478:J479)</f>
        <v>0</v>
      </c>
    </row>
    <row r="477" spans="1:10" ht="36" hidden="1">
      <c r="A477" s="781"/>
      <c r="B477" s="773"/>
      <c r="C477" s="774"/>
      <c r="D477" s="774"/>
      <c r="E477" s="774"/>
      <c r="F477" s="786" t="s">
        <v>297</v>
      </c>
      <c r="G477" s="787"/>
      <c r="H477" s="788">
        <f t="shared" si="9"/>
        <v>0</v>
      </c>
      <c r="I477" s="789"/>
      <c r="J477" s="789"/>
    </row>
    <row r="478" spans="1:10" ht="15" hidden="1">
      <c r="A478" s="781"/>
      <c r="B478" s="773"/>
      <c r="C478" s="774"/>
      <c r="D478" s="774"/>
      <c r="E478" s="774"/>
      <c r="F478" s="786" t="s">
        <v>298</v>
      </c>
      <c r="G478" s="787"/>
      <c r="H478" s="788">
        <f t="shared" si="9"/>
        <v>0</v>
      </c>
      <c r="I478" s="789"/>
      <c r="J478" s="789"/>
    </row>
    <row r="479" spans="1:10" ht="15" hidden="1">
      <c r="A479" s="781"/>
      <c r="B479" s="773"/>
      <c r="C479" s="774"/>
      <c r="D479" s="774"/>
      <c r="E479" s="774"/>
      <c r="F479" s="786" t="s">
        <v>298</v>
      </c>
      <c r="G479" s="787"/>
      <c r="H479" s="788">
        <f t="shared" si="9"/>
        <v>0</v>
      </c>
      <c r="I479" s="789"/>
      <c r="J479" s="789"/>
    </row>
    <row r="480" spans="1:10" ht="15" hidden="1">
      <c r="A480" s="781">
        <v>2826</v>
      </c>
      <c r="B480" s="773" t="s">
        <v>364</v>
      </c>
      <c r="C480" s="774">
        <v>2</v>
      </c>
      <c r="D480" s="774">
        <v>6</v>
      </c>
      <c r="E480" s="774"/>
      <c r="F480" s="786" t="s">
        <v>369</v>
      </c>
      <c r="G480" s="800"/>
      <c r="H480" s="788">
        <f t="shared" si="9"/>
        <v>0</v>
      </c>
      <c r="I480" s="789">
        <f>SUM(I482:I483)</f>
        <v>0</v>
      </c>
      <c r="J480" s="789">
        <f>SUM(J482:J483)</f>
        <v>0</v>
      </c>
    </row>
    <row r="481" spans="1:10" ht="36" hidden="1">
      <c r="A481" s="781"/>
      <c r="B481" s="773"/>
      <c r="C481" s="774"/>
      <c r="D481" s="774"/>
      <c r="E481" s="774"/>
      <c r="F481" s="786" t="s">
        <v>297</v>
      </c>
      <c r="G481" s="787"/>
      <c r="H481" s="788">
        <f t="shared" si="9"/>
        <v>0</v>
      </c>
      <c r="I481" s="789"/>
      <c r="J481" s="789"/>
    </row>
    <row r="482" spans="1:10" ht="15" hidden="1">
      <c r="A482" s="781"/>
      <c r="B482" s="773"/>
      <c r="C482" s="774"/>
      <c r="D482" s="774"/>
      <c r="E482" s="774"/>
      <c r="F482" s="786" t="s">
        <v>298</v>
      </c>
      <c r="G482" s="787"/>
      <c r="H482" s="788">
        <f t="shared" si="9"/>
        <v>0</v>
      </c>
      <c r="I482" s="789"/>
      <c r="J482" s="789"/>
    </row>
    <row r="483" spans="1:10" ht="15" hidden="1">
      <c r="A483" s="781"/>
      <c r="B483" s="773"/>
      <c r="C483" s="774"/>
      <c r="D483" s="774"/>
      <c r="E483" s="774"/>
      <c r="F483" s="786" t="s">
        <v>298</v>
      </c>
      <c r="G483" s="787"/>
      <c r="H483" s="788">
        <f t="shared" si="9"/>
        <v>0</v>
      </c>
      <c r="I483" s="789"/>
      <c r="J483" s="789"/>
    </row>
    <row r="484" spans="1:10" ht="24" hidden="1">
      <c r="A484" s="781">
        <v>2827</v>
      </c>
      <c r="B484" s="773" t="s">
        <v>364</v>
      </c>
      <c r="C484" s="774">
        <v>2</v>
      </c>
      <c r="D484" s="774">
        <v>7</v>
      </c>
      <c r="E484" s="774"/>
      <c r="F484" s="786" t="s">
        <v>370</v>
      </c>
      <c r="G484" s="800"/>
      <c r="H484" s="788">
        <f t="shared" si="9"/>
        <v>0</v>
      </c>
      <c r="I484" s="789">
        <f>SUM(I486:I487)</f>
        <v>0</v>
      </c>
      <c r="J484" s="789">
        <f>SUM(J486:J487)</f>
        <v>0</v>
      </c>
    </row>
    <row r="485" spans="1:10" ht="36" hidden="1">
      <c r="A485" s="781"/>
      <c r="B485" s="773"/>
      <c r="C485" s="774"/>
      <c r="D485" s="774"/>
      <c r="E485" s="774"/>
      <c r="F485" s="786" t="s">
        <v>297</v>
      </c>
      <c r="G485" s="787"/>
      <c r="H485" s="788"/>
      <c r="I485" s="789"/>
      <c r="J485" s="789"/>
    </row>
    <row r="486" spans="1:10" ht="15" hidden="1">
      <c r="A486" s="781"/>
      <c r="B486" s="773"/>
      <c r="C486" s="774"/>
      <c r="D486" s="774"/>
      <c r="E486" s="774">
        <v>5112</v>
      </c>
      <c r="F486" s="786" t="s">
        <v>284</v>
      </c>
      <c r="G486" s="787"/>
      <c r="H486" s="788">
        <f t="shared" si="9"/>
        <v>0</v>
      </c>
      <c r="I486" s="789"/>
      <c r="J486" s="789">
        <v>0</v>
      </c>
    </row>
    <row r="487" spans="1:10" ht="15" hidden="1">
      <c r="A487" s="781"/>
      <c r="B487" s="773"/>
      <c r="C487" s="774"/>
      <c r="D487" s="774"/>
      <c r="E487" s="774"/>
      <c r="F487" s="786" t="s">
        <v>298</v>
      </c>
      <c r="G487" s="787"/>
      <c r="H487" s="788">
        <f t="shared" si="9"/>
        <v>0</v>
      </c>
      <c r="I487" s="789"/>
      <c r="J487" s="789"/>
    </row>
    <row r="488" spans="1:10" ht="26.25" customHeight="1" hidden="1">
      <c r="A488" s="781">
        <v>2830</v>
      </c>
      <c r="B488" s="773" t="s">
        <v>364</v>
      </c>
      <c r="C488" s="774">
        <v>3</v>
      </c>
      <c r="D488" s="774">
        <v>0</v>
      </c>
      <c r="E488" s="774"/>
      <c r="F488" s="782" t="s">
        <v>849</v>
      </c>
      <c r="G488" s="805" t="s">
        <v>779</v>
      </c>
      <c r="H488" s="788">
        <f t="shared" si="9"/>
        <v>0</v>
      </c>
      <c r="I488" s="789">
        <f>SUM(I489,I492,I496)</f>
        <v>0</v>
      </c>
      <c r="J488" s="789">
        <f>SUM(J489,J492,J496)</f>
        <v>0</v>
      </c>
    </row>
    <row r="489" spans="1:10" ht="15" hidden="1">
      <c r="A489" s="781">
        <v>2831</v>
      </c>
      <c r="B489" s="773" t="s">
        <v>364</v>
      </c>
      <c r="C489" s="774">
        <v>3</v>
      </c>
      <c r="D489" s="774">
        <v>1</v>
      </c>
      <c r="E489" s="774"/>
      <c r="F489" s="786" t="s">
        <v>402</v>
      </c>
      <c r="G489" s="805"/>
      <c r="H489" s="788">
        <f t="shared" si="9"/>
        <v>0</v>
      </c>
      <c r="I489" s="789">
        <f>SUM(I491:I491)</f>
        <v>0</v>
      </c>
      <c r="J489" s="789">
        <f>SUM(J491:J491)</f>
        <v>0</v>
      </c>
    </row>
    <row r="490" spans="1:10" ht="36" hidden="1">
      <c r="A490" s="781"/>
      <c r="B490" s="773"/>
      <c r="C490" s="774"/>
      <c r="D490" s="774"/>
      <c r="E490" s="774"/>
      <c r="F490" s="786" t="s">
        <v>297</v>
      </c>
      <c r="G490" s="787"/>
      <c r="H490" s="788"/>
      <c r="I490" s="789"/>
      <c r="J490" s="789"/>
    </row>
    <row r="491" spans="1:10" ht="15" hidden="1">
      <c r="A491" s="781"/>
      <c r="B491" s="773"/>
      <c r="C491" s="774"/>
      <c r="D491" s="774"/>
      <c r="E491" s="774">
        <v>4234</v>
      </c>
      <c r="F491" s="786" t="s">
        <v>878</v>
      </c>
      <c r="G491" s="787"/>
      <c r="H491" s="788">
        <f t="shared" si="9"/>
        <v>0</v>
      </c>
      <c r="I491" s="789"/>
      <c r="J491" s="789"/>
    </row>
    <row r="492" spans="1:10" ht="15" hidden="1">
      <c r="A492" s="781">
        <v>2832</v>
      </c>
      <c r="B492" s="773" t="s">
        <v>364</v>
      </c>
      <c r="C492" s="774">
        <v>3</v>
      </c>
      <c r="D492" s="774">
        <v>2</v>
      </c>
      <c r="E492" s="774"/>
      <c r="F492" s="786" t="s">
        <v>409</v>
      </c>
      <c r="G492" s="805"/>
      <c r="H492" s="788">
        <f t="shared" si="9"/>
        <v>0</v>
      </c>
      <c r="I492" s="789">
        <f>SUM(I494:I495)</f>
        <v>0</v>
      </c>
      <c r="J492" s="789">
        <f>SUM(J494:J495)</f>
        <v>0</v>
      </c>
    </row>
    <row r="493" spans="1:10" ht="36" hidden="1">
      <c r="A493" s="781"/>
      <c r="B493" s="773"/>
      <c r="C493" s="774"/>
      <c r="D493" s="774"/>
      <c r="E493" s="774"/>
      <c r="F493" s="786" t="s">
        <v>297</v>
      </c>
      <c r="G493" s="787"/>
      <c r="H493" s="788">
        <f t="shared" si="9"/>
        <v>0</v>
      </c>
      <c r="I493" s="789"/>
      <c r="J493" s="789"/>
    </row>
    <row r="494" spans="1:10" ht="15" hidden="1">
      <c r="A494" s="781"/>
      <c r="B494" s="773"/>
      <c r="C494" s="774"/>
      <c r="D494" s="774"/>
      <c r="E494" s="774"/>
      <c r="F494" s="786" t="s">
        <v>298</v>
      </c>
      <c r="G494" s="787"/>
      <c r="H494" s="788">
        <f t="shared" si="9"/>
        <v>0</v>
      </c>
      <c r="I494" s="789"/>
      <c r="J494" s="789"/>
    </row>
    <row r="495" spans="1:10" ht="15" hidden="1">
      <c r="A495" s="781"/>
      <c r="B495" s="773"/>
      <c r="C495" s="774"/>
      <c r="D495" s="774"/>
      <c r="E495" s="774"/>
      <c r="F495" s="786" t="s">
        <v>298</v>
      </c>
      <c r="G495" s="787"/>
      <c r="H495" s="788">
        <f t="shared" si="9"/>
        <v>0</v>
      </c>
      <c r="I495" s="789"/>
      <c r="J495" s="789"/>
    </row>
    <row r="496" spans="1:10" ht="409.5" hidden="1">
      <c r="A496" s="781">
        <v>2833</v>
      </c>
      <c r="B496" s="773" t="s">
        <v>364</v>
      </c>
      <c r="C496" s="774">
        <v>3</v>
      </c>
      <c r="D496" s="774">
        <v>3</v>
      </c>
      <c r="E496" s="774"/>
      <c r="F496" s="786" t="s">
        <v>410</v>
      </c>
      <c r="G496" s="800" t="s">
        <v>780</v>
      </c>
      <c r="H496" s="788">
        <f aca="true" t="shared" si="10" ref="H496:H560">SUM(I496:J496)</f>
        <v>0</v>
      </c>
      <c r="I496" s="789">
        <f>SUM(I498:I499)</f>
        <v>0</v>
      </c>
      <c r="J496" s="789">
        <f>SUM(J498:J499)</f>
        <v>0</v>
      </c>
    </row>
    <row r="497" spans="1:10" ht="36" hidden="1">
      <c r="A497" s="781"/>
      <c r="B497" s="773"/>
      <c r="C497" s="774"/>
      <c r="D497" s="774"/>
      <c r="E497" s="774"/>
      <c r="F497" s="786" t="s">
        <v>297</v>
      </c>
      <c r="G497" s="787"/>
      <c r="H497" s="788">
        <f t="shared" si="10"/>
        <v>0</v>
      </c>
      <c r="I497" s="789"/>
      <c r="J497" s="789"/>
    </row>
    <row r="498" spans="1:10" ht="15" hidden="1">
      <c r="A498" s="781"/>
      <c r="B498" s="773"/>
      <c r="C498" s="774"/>
      <c r="D498" s="774"/>
      <c r="E498" s="774"/>
      <c r="F498" s="786" t="s">
        <v>298</v>
      </c>
      <c r="G498" s="787"/>
      <c r="H498" s="788">
        <f t="shared" si="10"/>
        <v>0</v>
      </c>
      <c r="I498" s="789"/>
      <c r="J498" s="789"/>
    </row>
    <row r="499" spans="1:10" ht="15" hidden="1">
      <c r="A499" s="781"/>
      <c r="B499" s="773"/>
      <c r="C499" s="774"/>
      <c r="D499" s="774"/>
      <c r="E499" s="774"/>
      <c r="F499" s="786" t="s">
        <v>298</v>
      </c>
      <c r="G499" s="787"/>
      <c r="H499" s="788">
        <f t="shared" si="10"/>
        <v>0</v>
      </c>
      <c r="I499" s="789"/>
      <c r="J499" s="789"/>
    </row>
    <row r="500" spans="1:10" ht="24.75" customHeight="1">
      <c r="A500" s="781">
        <v>2840</v>
      </c>
      <c r="B500" s="773" t="s">
        <v>364</v>
      </c>
      <c r="C500" s="774">
        <v>4</v>
      </c>
      <c r="D500" s="774">
        <v>0</v>
      </c>
      <c r="E500" s="774"/>
      <c r="F500" s="782" t="s">
        <v>850</v>
      </c>
      <c r="G500" s="805" t="s">
        <v>781</v>
      </c>
      <c r="H500" s="788">
        <f t="shared" si="10"/>
        <v>4490</v>
      </c>
      <c r="I500" s="789">
        <f>SUM(I501,I505,I509)</f>
        <v>4490</v>
      </c>
      <c r="J500" s="789">
        <f>SUM(J501,J505,J509)</f>
        <v>0</v>
      </c>
    </row>
    <row r="501" spans="1:10" ht="14.25" customHeight="1" hidden="1">
      <c r="A501" s="781">
        <v>2841</v>
      </c>
      <c r="B501" s="773" t="s">
        <v>364</v>
      </c>
      <c r="C501" s="774">
        <v>4</v>
      </c>
      <c r="D501" s="774">
        <v>1</v>
      </c>
      <c r="E501" s="774"/>
      <c r="F501" s="786" t="s">
        <v>412</v>
      </c>
      <c r="G501" s="805"/>
      <c r="H501" s="788">
        <f t="shared" si="10"/>
        <v>0</v>
      </c>
      <c r="I501" s="789">
        <f>SUM(I503:I504)</f>
        <v>0</v>
      </c>
      <c r="J501" s="789">
        <f>SUM(J503:J504)</f>
        <v>0</v>
      </c>
    </row>
    <row r="502" spans="1:10" ht="36" hidden="1">
      <c r="A502" s="781"/>
      <c r="B502" s="773"/>
      <c r="C502" s="774"/>
      <c r="D502" s="774"/>
      <c r="E502" s="774"/>
      <c r="F502" s="786" t="s">
        <v>297</v>
      </c>
      <c r="G502" s="787"/>
      <c r="H502" s="788">
        <f t="shared" si="10"/>
        <v>0</v>
      </c>
      <c r="I502" s="789"/>
      <c r="J502" s="789"/>
    </row>
    <row r="503" spans="1:10" ht="15" hidden="1">
      <c r="A503" s="781"/>
      <c r="B503" s="773"/>
      <c r="C503" s="774"/>
      <c r="D503" s="774"/>
      <c r="E503" s="774"/>
      <c r="F503" s="786" t="s">
        <v>298</v>
      </c>
      <c r="G503" s="787"/>
      <c r="H503" s="788">
        <f t="shared" si="10"/>
        <v>0</v>
      </c>
      <c r="I503" s="789"/>
      <c r="J503" s="789"/>
    </row>
    <row r="504" spans="1:10" ht="15" hidden="1">
      <c r="A504" s="781"/>
      <c r="B504" s="773"/>
      <c r="C504" s="774"/>
      <c r="D504" s="774"/>
      <c r="E504" s="774"/>
      <c r="F504" s="786" t="s">
        <v>298</v>
      </c>
      <c r="G504" s="787"/>
      <c r="H504" s="788">
        <f t="shared" si="10"/>
        <v>0</v>
      </c>
      <c r="I504" s="789"/>
      <c r="J504" s="789"/>
    </row>
    <row r="505" spans="1:10" ht="36.75" customHeight="1">
      <c r="A505" s="781">
        <v>2842</v>
      </c>
      <c r="B505" s="773" t="s">
        <v>364</v>
      </c>
      <c r="C505" s="774">
        <v>4</v>
      </c>
      <c r="D505" s="774">
        <v>2</v>
      </c>
      <c r="E505" s="774"/>
      <c r="F505" s="786" t="s">
        <v>413</v>
      </c>
      <c r="G505" s="805"/>
      <c r="H505" s="788">
        <f t="shared" si="10"/>
        <v>4490</v>
      </c>
      <c r="I505" s="789">
        <f>I507+I508</f>
        <v>4490</v>
      </c>
      <c r="J505" s="789">
        <f>SUM(J507:J508)</f>
        <v>0</v>
      </c>
    </row>
    <row r="506" spans="1:10" ht="36" hidden="1">
      <c r="A506" s="781"/>
      <c r="B506" s="773"/>
      <c r="C506" s="774"/>
      <c r="D506" s="774"/>
      <c r="E506" s="774"/>
      <c r="F506" s="786" t="s">
        <v>297</v>
      </c>
      <c r="G506" s="787"/>
      <c r="H506" s="788"/>
      <c r="I506" s="789"/>
      <c r="J506" s="789"/>
    </row>
    <row r="507" spans="1:10" ht="24">
      <c r="A507" s="781"/>
      <c r="B507" s="773"/>
      <c r="C507" s="774"/>
      <c r="D507" s="774"/>
      <c r="E507" s="774">
        <v>4819</v>
      </c>
      <c r="F507" s="786" t="s">
        <v>851</v>
      </c>
      <c r="G507" s="787"/>
      <c r="H507" s="788">
        <f t="shared" si="10"/>
        <v>3500</v>
      </c>
      <c r="I507" s="789">
        <f>'[3]2021'!$AR$37</f>
        <v>3500</v>
      </c>
      <c r="J507" s="789"/>
    </row>
    <row r="508" spans="1:10" ht="15">
      <c r="A508" s="781"/>
      <c r="B508" s="773"/>
      <c r="C508" s="774"/>
      <c r="D508" s="774"/>
      <c r="E508" s="774">
        <v>4639</v>
      </c>
      <c r="F508" s="786" t="s">
        <v>1005</v>
      </c>
      <c r="G508" s="787"/>
      <c r="H508" s="788">
        <f t="shared" si="10"/>
        <v>990</v>
      </c>
      <c r="I508" s="789">
        <f>'[3]2021'!$AU$37</f>
        <v>990</v>
      </c>
      <c r="J508" s="789"/>
    </row>
    <row r="509" spans="1:10" ht="17.25" customHeight="1" hidden="1">
      <c r="A509" s="781">
        <v>2843</v>
      </c>
      <c r="B509" s="773" t="s">
        <v>364</v>
      </c>
      <c r="C509" s="774">
        <v>4</v>
      </c>
      <c r="D509" s="774">
        <v>3</v>
      </c>
      <c r="E509" s="774"/>
      <c r="F509" s="786" t="s">
        <v>411</v>
      </c>
      <c r="G509" s="800" t="s">
        <v>782</v>
      </c>
      <c r="H509" s="788">
        <f t="shared" si="10"/>
        <v>0</v>
      </c>
      <c r="I509" s="789">
        <f>SUM(I511:I512)</f>
        <v>0</v>
      </c>
      <c r="J509" s="789">
        <f>SUM(J511:J512)</f>
        <v>0</v>
      </c>
    </row>
    <row r="510" spans="1:10" ht="36" hidden="1">
      <c r="A510" s="781"/>
      <c r="B510" s="773"/>
      <c r="C510" s="774"/>
      <c r="D510" s="774"/>
      <c r="E510" s="774"/>
      <c r="F510" s="786" t="s">
        <v>297</v>
      </c>
      <c r="G510" s="787"/>
      <c r="H510" s="788">
        <f t="shared" si="10"/>
        <v>0</v>
      </c>
      <c r="I510" s="789"/>
      <c r="J510" s="789"/>
    </row>
    <row r="511" spans="1:10" ht="15" hidden="1">
      <c r="A511" s="781"/>
      <c r="B511" s="773"/>
      <c r="C511" s="774"/>
      <c r="D511" s="774"/>
      <c r="E511" s="774"/>
      <c r="F511" s="786" t="s">
        <v>298</v>
      </c>
      <c r="G511" s="787"/>
      <c r="H511" s="788">
        <f t="shared" si="10"/>
        <v>0</v>
      </c>
      <c r="I511" s="789"/>
      <c r="J511" s="789"/>
    </row>
    <row r="512" spans="1:10" ht="15" hidden="1">
      <c r="A512" s="781"/>
      <c r="B512" s="773"/>
      <c r="C512" s="774"/>
      <c r="D512" s="774"/>
      <c r="E512" s="774"/>
      <c r="F512" s="786" t="s">
        <v>298</v>
      </c>
      <c r="G512" s="787"/>
      <c r="H512" s="788">
        <f t="shared" si="10"/>
        <v>0</v>
      </c>
      <c r="I512" s="789"/>
      <c r="J512" s="789"/>
    </row>
    <row r="513" spans="1:10" ht="36" customHeight="1" hidden="1">
      <c r="A513" s="781">
        <v>2850</v>
      </c>
      <c r="B513" s="773" t="s">
        <v>364</v>
      </c>
      <c r="C513" s="774">
        <v>5</v>
      </c>
      <c r="D513" s="774">
        <v>0</v>
      </c>
      <c r="E513" s="774"/>
      <c r="F513" s="810" t="s">
        <v>852</v>
      </c>
      <c r="G513" s="805" t="s">
        <v>784</v>
      </c>
      <c r="H513" s="788">
        <f t="shared" si="10"/>
        <v>0</v>
      </c>
      <c r="I513" s="789">
        <f>SUM(I514)</f>
        <v>0</v>
      </c>
      <c r="J513" s="789">
        <f>SUM(J514)</f>
        <v>0</v>
      </c>
    </row>
    <row r="514" spans="1:10" ht="24" customHeight="1" hidden="1">
      <c r="A514" s="781">
        <v>2851</v>
      </c>
      <c r="B514" s="773" t="s">
        <v>364</v>
      </c>
      <c r="C514" s="774">
        <v>5</v>
      </c>
      <c r="D514" s="774">
        <v>1</v>
      </c>
      <c r="E514" s="774"/>
      <c r="F514" s="811" t="s">
        <v>783</v>
      </c>
      <c r="G514" s="800" t="s">
        <v>785</v>
      </c>
      <c r="H514" s="788">
        <f t="shared" si="10"/>
        <v>0</v>
      </c>
      <c r="I514" s="789">
        <f>SUM(I516:I517)</f>
        <v>0</v>
      </c>
      <c r="J514" s="789">
        <f>SUM(J516:J517)</f>
        <v>0</v>
      </c>
    </row>
    <row r="515" spans="1:10" ht="36" hidden="1">
      <c r="A515" s="781"/>
      <c r="B515" s="773"/>
      <c r="C515" s="774"/>
      <c r="D515" s="774"/>
      <c r="E515" s="774"/>
      <c r="F515" s="786" t="s">
        <v>297</v>
      </c>
      <c r="G515" s="787"/>
      <c r="H515" s="788">
        <f t="shared" si="10"/>
        <v>0</v>
      </c>
      <c r="I515" s="789"/>
      <c r="J515" s="789"/>
    </row>
    <row r="516" spans="1:10" ht="15" hidden="1">
      <c r="A516" s="781"/>
      <c r="B516" s="773"/>
      <c r="C516" s="774"/>
      <c r="D516" s="774"/>
      <c r="E516" s="774"/>
      <c r="F516" s="786" t="s">
        <v>298</v>
      </c>
      <c r="G516" s="787"/>
      <c r="H516" s="788">
        <f t="shared" si="10"/>
        <v>0</v>
      </c>
      <c r="I516" s="789"/>
      <c r="J516" s="789"/>
    </row>
    <row r="517" spans="1:10" ht="15" hidden="1">
      <c r="A517" s="781"/>
      <c r="B517" s="773"/>
      <c r="C517" s="774"/>
      <c r="D517" s="774"/>
      <c r="E517" s="774"/>
      <c r="F517" s="786" t="s">
        <v>298</v>
      </c>
      <c r="G517" s="787"/>
      <c r="H517" s="788">
        <f t="shared" si="10"/>
        <v>0</v>
      </c>
      <c r="I517" s="789"/>
      <c r="J517" s="789"/>
    </row>
    <row r="518" spans="1:10" ht="27" customHeight="1">
      <c r="A518" s="781">
        <v>2860</v>
      </c>
      <c r="B518" s="773" t="s">
        <v>364</v>
      </c>
      <c r="C518" s="774">
        <v>6</v>
      </c>
      <c r="D518" s="774">
        <v>0</v>
      </c>
      <c r="E518" s="774"/>
      <c r="F518" s="810" t="s">
        <v>853</v>
      </c>
      <c r="G518" s="805" t="s">
        <v>82</v>
      </c>
      <c r="H518" s="788">
        <f t="shared" si="10"/>
        <v>1990</v>
      </c>
      <c r="I518" s="789">
        <f>SUM(I519)</f>
        <v>0</v>
      </c>
      <c r="J518" s="789">
        <f>SUM(J519)</f>
        <v>1990</v>
      </c>
    </row>
    <row r="519" spans="1:10" ht="12" customHeight="1">
      <c r="A519" s="781">
        <v>2861</v>
      </c>
      <c r="B519" s="773" t="s">
        <v>364</v>
      </c>
      <c r="C519" s="774">
        <v>6</v>
      </c>
      <c r="D519" s="774">
        <v>1</v>
      </c>
      <c r="E519" s="774"/>
      <c r="F519" s="811" t="s">
        <v>786</v>
      </c>
      <c r="G519" s="800" t="s">
        <v>83</v>
      </c>
      <c r="H519" s="788">
        <f t="shared" si="10"/>
        <v>1990</v>
      </c>
      <c r="I519" s="789">
        <f>SUM(I521:I522)</f>
        <v>0</v>
      </c>
      <c r="J519" s="789">
        <f>J521</f>
        <v>1990</v>
      </c>
    </row>
    <row r="520" spans="1:10" ht="36" hidden="1">
      <c r="A520" s="781"/>
      <c r="B520" s="773"/>
      <c r="C520" s="774"/>
      <c r="D520" s="774"/>
      <c r="E520" s="774"/>
      <c r="F520" s="786" t="s">
        <v>297</v>
      </c>
      <c r="G520" s="787"/>
      <c r="H520" s="788"/>
      <c r="I520" s="789"/>
      <c r="J520" s="789"/>
    </row>
    <row r="521" spans="1:10" ht="15">
      <c r="A521" s="781"/>
      <c r="B521" s="773"/>
      <c r="C521" s="774"/>
      <c r="D521" s="774"/>
      <c r="E521" s="774">
        <v>5111</v>
      </c>
      <c r="F521" s="786" t="s">
        <v>283</v>
      </c>
      <c r="G521" s="787"/>
      <c r="H521" s="788">
        <f t="shared" si="10"/>
        <v>1990</v>
      </c>
      <c r="I521" s="789"/>
      <c r="J521" s="789">
        <f>'[3]2021'!$AW$36</f>
        <v>1990</v>
      </c>
    </row>
    <row r="522" spans="1:10" ht="15" hidden="1">
      <c r="A522" s="781"/>
      <c r="B522" s="773"/>
      <c r="C522" s="774"/>
      <c r="D522" s="774"/>
      <c r="E522" s="774"/>
      <c r="F522" s="786" t="s">
        <v>298</v>
      </c>
      <c r="G522" s="787"/>
      <c r="H522" s="788">
        <f t="shared" si="10"/>
        <v>0</v>
      </c>
      <c r="I522" s="789"/>
      <c r="J522" s="789"/>
    </row>
    <row r="523" spans="1:10" s="779" customFormat="1" ht="13.5" customHeight="1">
      <c r="A523" s="772">
        <v>2900</v>
      </c>
      <c r="B523" s="773" t="s">
        <v>371</v>
      </c>
      <c r="C523" s="774">
        <v>0</v>
      </c>
      <c r="D523" s="774">
        <v>0</v>
      </c>
      <c r="E523" s="774"/>
      <c r="F523" s="806" t="s">
        <v>1098</v>
      </c>
      <c r="G523" s="804" t="s">
        <v>84</v>
      </c>
      <c r="H523" s="788">
        <f t="shared" si="10"/>
        <v>576000</v>
      </c>
      <c r="I523" s="788">
        <f>I524+I560</f>
        <v>576000</v>
      </c>
      <c r="J523" s="788">
        <f>SUM(J524,J534,J543,J552,J560,J568,J573,J578)</f>
        <v>0</v>
      </c>
    </row>
    <row r="524" spans="1:10" ht="24.75" customHeight="1">
      <c r="A524" s="781">
        <v>2910</v>
      </c>
      <c r="B524" s="773" t="s">
        <v>371</v>
      </c>
      <c r="C524" s="774">
        <v>1</v>
      </c>
      <c r="D524" s="774">
        <v>0</v>
      </c>
      <c r="E524" s="774"/>
      <c r="F524" s="782" t="s">
        <v>854</v>
      </c>
      <c r="G524" s="783" t="s">
        <v>85</v>
      </c>
      <c r="H524" s="788">
        <f t="shared" si="10"/>
        <v>325000</v>
      </c>
      <c r="I524" s="789">
        <f>SUM(I525,I530)</f>
        <v>325000</v>
      </c>
      <c r="J524" s="789">
        <f>SUM(J525,J530)</f>
        <v>0</v>
      </c>
    </row>
    <row r="525" spans="1:10" ht="14.25" customHeight="1">
      <c r="A525" s="781">
        <v>2911</v>
      </c>
      <c r="B525" s="773" t="s">
        <v>371</v>
      </c>
      <c r="C525" s="774">
        <v>1</v>
      </c>
      <c r="D525" s="774">
        <v>1</v>
      </c>
      <c r="E525" s="774"/>
      <c r="F525" s="786" t="s">
        <v>86</v>
      </c>
      <c r="G525" s="800" t="s">
        <v>87</v>
      </c>
      <c r="H525" s="788">
        <f t="shared" si="10"/>
        <v>325000</v>
      </c>
      <c r="I525" s="789">
        <f>I527</f>
        <v>325000</v>
      </c>
      <c r="J525" s="789">
        <f>SUM(J528:J529)</f>
        <v>0</v>
      </c>
    </row>
    <row r="526" spans="1:10" ht="36" hidden="1">
      <c r="A526" s="781"/>
      <c r="B526" s="773"/>
      <c r="C526" s="774"/>
      <c r="D526" s="774"/>
      <c r="E526" s="774"/>
      <c r="F526" s="786" t="s">
        <v>297</v>
      </c>
      <c r="G526" s="787"/>
      <c r="H526" s="788"/>
      <c r="I526" s="789"/>
      <c r="J526" s="789"/>
    </row>
    <row r="527" spans="1:10" ht="24.75" customHeight="1">
      <c r="A527" s="781"/>
      <c r="B527" s="773"/>
      <c r="C527" s="774"/>
      <c r="D527" s="774"/>
      <c r="E527" s="774">
        <v>4511</v>
      </c>
      <c r="F527" s="795" t="s">
        <v>228</v>
      </c>
      <c r="G527" s="796"/>
      <c r="H527" s="797">
        <f>I527+J527</f>
        <v>325000</v>
      </c>
      <c r="I527" s="798">
        <f>'[3]2021'!$C$8+'[3]2021'!$C$9+'[3]2021'!$C$10+'[3]2021'!$C$11+'[3]2021'!$C$12+'[3]2021'!$C$13+'[3]2021'!$C$14+'[3]2021'!$C$15</f>
        <v>325000</v>
      </c>
      <c r="J527" s="812"/>
    </row>
    <row r="528" spans="1:10" ht="36" hidden="1">
      <c r="A528" s="781"/>
      <c r="B528" s="773"/>
      <c r="C528" s="774"/>
      <c r="D528" s="774"/>
      <c r="E528" s="774">
        <v>4637</v>
      </c>
      <c r="F528" s="795" t="s">
        <v>275</v>
      </c>
      <c r="G528" s="796"/>
      <c r="H528" s="797" t="e">
        <f>I528+J528</f>
        <v>#REF!</v>
      </c>
      <c r="I528" s="798" t="e">
        <f>#REF!</f>
        <v>#REF!</v>
      </c>
      <c r="J528" s="812"/>
    </row>
    <row r="529" spans="1:10" ht="24" hidden="1">
      <c r="A529" s="781"/>
      <c r="B529" s="773"/>
      <c r="C529" s="774"/>
      <c r="D529" s="774"/>
      <c r="E529" s="774">
        <v>4637</v>
      </c>
      <c r="F529" s="795" t="s">
        <v>285</v>
      </c>
      <c r="G529" s="796"/>
      <c r="H529" s="797">
        <f>I529</f>
        <v>0</v>
      </c>
      <c r="I529" s="798"/>
      <c r="J529" s="812"/>
    </row>
    <row r="530" spans="1:10" ht="242.25" hidden="1">
      <c r="A530" s="781">
        <v>2912</v>
      </c>
      <c r="B530" s="773" t="s">
        <v>371</v>
      </c>
      <c r="C530" s="774">
        <v>1</v>
      </c>
      <c r="D530" s="774">
        <v>2</v>
      </c>
      <c r="E530" s="774"/>
      <c r="F530" s="786" t="s">
        <v>372</v>
      </c>
      <c r="G530" s="800" t="s">
        <v>88</v>
      </c>
      <c r="H530" s="788">
        <f t="shared" si="10"/>
        <v>0</v>
      </c>
      <c r="I530" s="789">
        <f>SUM(I532:I533)</f>
        <v>0</v>
      </c>
      <c r="J530" s="789">
        <f>SUM(J532:J533)</f>
        <v>0</v>
      </c>
    </row>
    <row r="531" spans="1:10" ht="36" hidden="1">
      <c r="A531" s="781"/>
      <c r="B531" s="773"/>
      <c r="C531" s="774"/>
      <c r="D531" s="774"/>
      <c r="E531" s="774"/>
      <c r="F531" s="786" t="s">
        <v>297</v>
      </c>
      <c r="G531" s="787"/>
      <c r="H531" s="788">
        <f t="shared" si="10"/>
        <v>0</v>
      </c>
      <c r="I531" s="789"/>
      <c r="J531" s="789"/>
    </row>
    <row r="532" spans="1:10" ht="15" hidden="1">
      <c r="A532" s="781"/>
      <c r="B532" s="773"/>
      <c r="C532" s="774"/>
      <c r="D532" s="774"/>
      <c r="E532" s="774"/>
      <c r="F532" s="786" t="s">
        <v>298</v>
      </c>
      <c r="G532" s="787"/>
      <c r="H532" s="788">
        <f t="shared" si="10"/>
        <v>0</v>
      </c>
      <c r="I532" s="789"/>
      <c r="J532" s="789"/>
    </row>
    <row r="533" spans="1:10" ht="15" hidden="1">
      <c r="A533" s="781"/>
      <c r="B533" s="773"/>
      <c r="C533" s="774"/>
      <c r="D533" s="774"/>
      <c r="E533" s="774"/>
      <c r="F533" s="786" t="s">
        <v>298</v>
      </c>
      <c r="G533" s="787"/>
      <c r="H533" s="788">
        <f t="shared" si="10"/>
        <v>0</v>
      </c>
      <c r="I533" s="789"/>
      <c r="J533" s="789"/>
    </row>
    <row r="534" spans="1:10" ht="270.75" hidden="1">
      <c r="A534" s="781">
        <v>2920</v>
      </c>
      <c r="B534" s="773" t="s">
        <v>371</v>
      </c>
      <c r="C534" s="774">
        <v>2</v>
      </c>
      <c r="D534" s="774">
        <v>0</v>
      </c>
      <c r="E534" s="774"/>
      <c r="F534" s="782" t="s">
        <v>855</v>
      </c>
      <c r="G534" s="783" t="s">
        <v>89</v>
      </c>
      <c r="H534" s="788">
        <f t="shared" si="10"/>
        <v>0</v>
      </c>
      <c r="I534" s="789">
        <f>SUM(I535,I539)</f>
        <v>0</v>
      </c>
      <c r="J534" s="789">
        <f>SUM(J535,J539)</f>
        <v>0</v>
      </c>
    </row>
    <row r="535" spans="1:10" ht="356.25" hidden="1">
      <c r="A535" s="781">
        <v>2921</v>
      </c>
      <c r="B535" s="773" t="s">
        <v>371</v>
      </c>
      <c r="C535" s="774">
        <v>2</v>
      </c>
      <c r="D535" s="774">
        <v>1</v>
      </c>
      <c r="E535" s="774"/>
      <c r="F535" s="786" t="s">
        <v>374</v>
      </c>
      <c r="G535" s="800" t="s">
        <v>90</v>
      </c>
      <c r="H535" s="788">
        <f t="shared" si="10"/>
        <v>0</v>
      </c>
      <c r="I535" s="789">
        <f>SUM(I537:I538)</f>
        <v>0</v>
      </c>
      <c r="J535" s="789">
        <f>SUM(J537:J538)</f>
        <v>0</v>
      </c>
    </row>
    <row r="536" spans="1:10" ht="36" hidden="1">
      <c r="A536" s="781"/>
      <c r="B536" s="773"/>
      <c r="C536" s="774"/>
      <c r="D536" s="774"/>
      <c r="E536" s="774"/>
      <c r="F536" s="786" t="s">
        <v>297</v>
      </c>
      <c r="G536" s="787"/>
      <c r="H536" s="788">
        <f t="shared" si="10"/>
        <v>0</v>
      </c>
      <c r="I536" s="789"/>
      <c r="J536" s="789"/>
    </row>
    <row r="537" spans="1:10" ht="15" hidden="1">
      <c r="A537" s="781"/>
      <c r="B537" s="773"/>
      <c r="C537" s="774"/>
      <c r="D537" s="774"/>
      <c r="E537" s="774"/>
      <c r="F537" s="786" t="s">
        <v>298</v>
      </c>
      <c r="G537" s="787"/>
      <c r="H537" s="788">
        <f t="shared" si="10"/>
        <v>0</v>
      </c>
      <c r="I537" s="789"/>
      <c r="J537" s="789"/>
    </row>
    <row r="538" spans="1:10" ht="15" hidden="1">
      <c r="A538" s="781"/>
      <c r="B538" s="773"/>
      <c r="C538" s="774"/>
      <c r="D538" s="774"/>
      <c r="E538" s="774"/>
      <c r="F538" s="786" t="s">
        <v>298</v>
      </c>
      <c r="G538" s="787"/>
      <c r="H538" s="788">
        <f t="shared" si="10"/>
        <v>0</v>
      </c>
      <c r="I538" s="789"/>
      <c r="J538" s="789"/>
    </row>
    <row r="539" spans="1:10" ht="356.25" hidden="1">
      <c r="A539" s="781">
        <v>2922</v>
      </c>
      <c r="B539" s="773" t="s">
        <v>371</v>
      </c>
      <c r="C539" s="774">
        <v>2</v>
      </c>
      <c r="D539" s="774">
        <v>2</v>
      </c>
      <c r="E539" s="774"/>
      <c r="F539" s="786" t="s">
        <v>375</v>
      </c>
      <c r="G539" s="800" t="s">
        <v>91</v>
      </c>
      <c r="H539" s="788">
        <f t="shared" si="10"/>
        <v>0</v>
      </c>
      <c r="I539" s="789">
        <f>SUM(I541:I542)</f>
        <v>0</v>
      </c>
      <c r="J539" s="789">
        <f>SUM(J541:J542)</f>
        <v>0</v>
      </c>
    </row>
    <row r="540" spans="1:10" ht="36" hidden="1">
      <c r="A540" s="781"/>
      <c r="B540" s="773"/>
      <c r="C540" s="774"/>
      <c r="D540" s="774"/>
      <c r="E540" s="774"/>
      <c r="F540" s="786" t="s">
        <v>297</v>
      </c>
      <c r="G540" s="787"/>
      <c r="H540" s="788">
        <f t="shared" si="10"/>
        <v>0</v>
      </c>
      <c r="I540" s="789"/>
      <c r="J540" s="789"/>
    </row>
    <row r="541" spans="1:10" ht="15" hidden="1">
      <c r="A541" s="781"/>
      <c r="B541" s="773"/>
      <c r="C541" s="774"/>
      <c r="D541" s="774"/>
      <c r="E541" s="774"/>
      <c r="F541" s="786" t="s">
        <v>298</v>
      </c>
      <c r="G541" s="787"/>
      <c r="H541" s="788">
        <f t="shared" si="10"/>
        <v>0</v>
      </c>
      <c r="I541" s="789"/>
      <c r="J541" s="789"/>
    </row>
    <row r="542" spans="1:10" ht="15" hidden="1">
      <c r="A542" s="781"/>
      <c r="B542" s="773"/>
      <c r="C542" s="774"/>
      <c r="D542" s="774"/>
      <c r="E542" s="774"/>
      <c r="F542" s="786" t="s">
        <v>298</v>
      </c>
      <c r="G542" s="787"/>
      <c r="H542" s="788">
        <f t="shared" si="10"/>
        <v>0</v>
      </c>
      <c r="I542" s="789"/>
      <c r="J542" s="789"/>
    </row>
    <row r="543" spans="1:10" ht="409.5" hidden="1">
      <c r="A543" s="781">
        <v>2930</v>
      </c>
      <c r="B543" s="773" t="s">
        <v>371</v>
      </c>
      <c r="C543" s="774">
        <v>3</v>
      </c>
      <c r="D543" s="774">
        <v>0</v>
      </c>
      <c r="E543" s="774"/>
      <c r="F543" s="782" t="s">
        <v>856</v>
      </c>
      <c r="G543" s="783" t="s">
        <v>92</v>
      </c>
      <c r="H543" s="788">
        <f t="shared" si="10"/>
        <v>0</v>
      </c>
      <c r="I543" s="789">
        <f>SUM(I544,I548)</f>
        <v>0</v>
      </c>
      <c r="J543" s="789">
        <f>SUM(J544,J548)</f>
        <v>0</v>
      </c>
    </row>
    <row r="544" spans="1:10" ht="409.5" hidden="1">
      <c r="A544" s="781">
        <v>2931</v>
      </c>
      <c r="B544" s="773" t="s">
        <v>371</v>
      </c>
      <c r="C544" s="774">
        <v>3</v>
      </c>
      <c r="D544" s="774">
        <v>1</v>
      </c>
      <c r="E544" s="774"/>
      <c r="F544" s="786" t="s">
        <v>377</v>
      </c>
      <c r="G544" s="800" t="s">
        <v>93</v>
      </c>
      <c r="H544" s="788">
        <f t="shared" si="10"/>
        <v>0</v>
      </c>
      <c r="I544" s="789">
        <f>SUM(I546:I547)</f>
        <v>0</v>
      </c>
      <c r="J544" s="789">
        <f>SUM(J546:J547)</f>
        <v>0</v>
      </c>
    </row>
    <row r="545" spans="1:10" ht="36" hidden="1">
      <c r="A545" s="781"/>
      <c r="B545" s="773"/>
      <c r="C545" s="774"/>
      <c r="D545" s="774"/>
      <c r="E545" s="774"/>
      <c r="F545" s="786" t="s">
        <v>297</v>
      </c>
      <c r="G545" s="787"/>
      <c r="H545" s="788">
        <f t="shared" si="10"/>
        <v>0</v>
      </c>
      <c r="I545" s="789"/>
      <c r="J545" s="789"/>
    </row>
    <row r="546" spans="1:10" ht="15" hidden="1">
      <c r="A546" s="781"/>
      <c r="B546" s="773"/>
      <c r="C546" s="774"/>
      <c r="D546" s="774"/>
      <c r="E546" s="774"/>
      <c r="F546" s="786" t="s">
        <v>298</v>
      </c>
      <c r="G546" s="787"/>
      <c r="H546" s="788">
        <f t="shared" si="10"/>
        <v>0</v>
      </c>
      <c r="I546" s="789"/>
      <c r="J546" s="789"/>
    </row>
    <row r="547" spans="1:10" ht="15" hidden="1">
      <c r="A547" s="781"/>
      <c r="B547" s="773"/>
      <c r="C547" s="774"/>
      <c r="D547" s="774"/>
      <c r="E547" s="774"/>
      <c r="F547" s="786" t="s">
        <v>298</v>
      </c>
      <c r="G547" s="787"/>
      <c r="H547" s="788">
        <f t="shared" si="10"/>
        <v>0</v>
      </c>
      <c r="I547" s="789"/>
      <c r="J547" s="789"/>
    </row>
    <row r="548" spans="1:10" ht="15" hidden="1">
      <c r="A548" s="781">
        <v>2932</v>
      </c>
      <c r="B548" s="773" t="s">
        <v>371</v>
      </c>
      <c r="C548" s="774">
        <v>3</v>
      </c>
      <c r="D548" s="774">
        <v>2</v>
      </c>
      <c r="E548" s="774"/>
      <c r="F548" s="786" t="s">
        <v>378</v>
      </c>
      <c r="G548" s="800"/>
      <c r="H548" s="788">
        <f t="shared" si="10"/>
        <v>0</v>
      </c>
      <c r="I548" s="789">
        <f>SUM(I550:I551)</f>
        <v>0</v>
      </c>
      <c r="J548" s="789">
        <f>SUM(J550:J551)</f>
        <v>0</v>
      </c>
    </row>
    <row r="549" spans="1:10" ht="36" hidden="1">
      <c r="A549" s="781"/>
      <c r="B549" s="773"/>
      <c r="C549" s="774"/>
      <c r="D549" s="774"/>
      <c r="E549" s="774"/>
      <c r="F549" s="786" t="s">
        <v>297</v>
      </c>
      <c r="G549" s="787"/>
      <c r="H549" s="788">
        <f t="shared" si="10"/>
        <v>0</v>
      </c>
      <c r="I549" s="789"/>
      <c r="J549" s="789"/>
    </row>
    <row r="550" spans="1:10" ht="15" hidden="1">
      <c r="A550" s="781"/>
      <c r="B550" s="773"/>
      <c r="C550" s="774"/>
      <c r="D550" s="774"/>
      <c r="E550" s="774"/>
      <c r="F550" s="786" t="s">
        <v>298</v>
      </c>
      <c r="G550" s="787"/>
      <c r="H550" s="788">
        <f t="shared" si="10"/>
        <v>0</v>
      </c>
      <c r="I550" s="789"/>
      <c r="J550" s="789"/>
    </row>
    <row r="551" spans="1:10" ht="19.5" customHeight="1" hidden="1">
      <c r="A551" s="781"/>
      <c r="B551" s="773"/>
      <c r="C551" s="774"/>
      <c r="D551" s="774"/>
      <c r="E551" s="774"/>
      <c r="F551" s="786" t="s">
        <v>298</v>
      </c>
      <c r="G551" s="787"/>
      <c r="H551" s="788">
        <f t="shared" si="10"/>
        <v>0</v>
      </c>
      <c r="I551" s="789"/>
      <c r="J551" s="789"/>
    </row>
    <row r="552" spans="1:10" ht="13.5" customHeight="1" hidden="1">
      <c r="A552" s="781">
        <v>2940</v>
      </c>
      <c r="B552" s="773" t="s">
        <v>371</v>
      </c>
      <c r="C552" s="774">
        <v>4</v>
      </c>
      <c r="D552" s="774">
        <v>0</v>
      </c>
      <c r="E552" s="774"/>
      <c r="F552" s="782" t="s">
        <v>857</v>
      </c>
      <c r="G552" s="783" t="s">
        <v>95</v>
      </c>
      <c r="H552" s="788">
        <f t="shared" si="10"/>
        <v>0</v>
      </c>
      <c r="I552" s="789">
        <f>SUM(I553,I556)</f>
        <v>0</v>
      </c>
      <c r="J552" s="789">
        <f>SUM(J553,J556)</f>
        <v>0</v>
      </c>
    </row>
    <row r="553" spans="1:10" ht="14.25" customHeight="1" hidden="1">
      <c r="A553" s="781">
        <v>2941</v>
      </c>
      <c r="B553" s="773" t="s">
        <v>371</v>
      </c>
      <c r="C553" s="774">
        <v>4</v>
      </c>
      <c r="D553" s="774">
        <v>1</v>
      </c>
      <c r="E553" s="774"/>
      <c r="F553" s="786" t="s">
        <v>379</v>
      </c>
      <c r="G553" s="800" t="s">
        <v>96</v>
      </c>
      <c r="H553" s="788">
        <f t="shared" si="10"/>
        <v>0</v>
      </c>
      <c r="I553" s="789">
        <f>I555</f>
        <v>0</v>
      </c>
      <c r="J553" s="789">
        <f>SUM(J555:J555)</f>
        <v>0</v>
      </c>
    </row>
    <row r="554" spans="1:10" ht="36" hidden="1">
      <c r="A554" s="781"/>
      <c r="B554" s="773"/>
      <c r="C554" s="774"/>
      <c r="D554" s="774"/>
      <c r="E554" s="774"/>
      <c r="F554" s="786" t="s">
        <v>297</v>
      </c>
      <c r="G554" s="787"/>
      <c r="H554" s="788">
        <f t="shared" si="10"/>
        <v>0</v>
      </c>
      <c r="I554" s="789"/>
      <c r="J554" s="789"/>
    </row>
    <row r="555" spans="1:10" ht="15" hidden="1">
      <c r="A555" s="781"/>
      <c r="B555" s="773"/>
      <c r="C555" s="774"/>
      <c r="D555" s="774"/>
      <c r="E555" s="774">
        <v>4729</v>
      </c>
      <c r="F555" s="786" t="s">
        <v>428</v>
      </c>
      <c r="G555" s="787"/>
      <c r="H555" s="788">
        <f t="shared" si="10"/>
        <v>0</v>
      </c>
      <c r="I555" s="789"/>
      <c r="J555" s="789"/>
    </row>
    <row r="556" spans="1:10" ht="13.5" customHeight="1" hidden="1">
      <c r="A556" s="781">
        <v>2942</v>
      </c>
      <c r="B556" s="773" t="s">
        <v>371</v>
      </c>
      <c r="C556" s="774">
        <v>4</v>
      </c>
      <c r="D556" s="774">
        <v>2</v>
      </c>
      <c r="E556" s="774"/>
      <c r="F556" s="786" t="s">
        <v>380</v>
      </c>
      <c r="G556" s="800" t="s">
        <v>97</v>
      </c>
      <c r="H556" s="788">
        <f t="shared" si="10"/>
        <v>0</v>
      </c>
      <c r="I556" s="789">
        <f>SUM(I558:I559)</f>
        <v>0</v>
      </c>
      <c r="J556" s="789">
        <f>SUM(J558:J559)</f>
        <v>0</v>
      </c>
    </row>
    <row r="557" spans="1:10" ht="36" hidden="1">
      <c r="A557" s="781"/>
      <c r="B557" s="773"/>
      <c r="C557" s="774"/>
      <c r="D557" s="774"/>
      <c r="E557" s="774"/>
      <c r="F557" s="786" t="s">
        <v>297</v>
      </c>
      <c r="G557" s="787"/>
      <c r="H557" s="788">
        <f t="shared" si="10"/>
        <v>0</v>
      </c>
      <c r="I557" s="789"/>
      <c r="J557" s="789"/>
    </row>
    <row r="558" spans="1:10" ht="15" hidden="1">
      <c r="A558" s="781"/>
      <c r="B558" s="773"/>
      <c r="C558" s="774"/>
      <c r="D558" s="774"/>
      <c r="E558" s="774"/>
      <c r="F558" s="786" t="s">
        <v>298</v>
      </c>
      <c r="G558" s="787"/>
      <c r="H558" s="788">
        <f t="shared" si="10"/>
        <v>0</v>
      </c>
      <c r="I558" s="789"/>
      <c r="J558" s="789"/>
    </row>
    <row r="559" spans="1:10" ht="15" hidden="1">
      <c r="A559" s="781"/>
      <c r="B559" s="773"/>
      <c r="C559" s="774"/>
      <c r="D559" s="774"/>
      <c r="E559" s="774"/>
      <c r="F559" s="786" t="s">
        <v>298</v>
      </c>
      <c r="G559" s="787"/>
      <c r="H559" s="788">
        <f t="shared" si="10"/>
        <v>0</v>
      </c>
      <c r="I559" s="789"/>
      <c r="J559" s="789"/>
    </row>
    <row r="560" spans="1:10" ht="29.25" customHeight="1">
      <c r="A560" s="781">
        <v>2950</v>
      </c>
      <c r="B560" s="773" t="s">
        <v>371</v>
      </c>
      <c r="C560" s="774">
        <v>5</v>
      </c>
      <c r="D560" s="774">
        <v>0</v>
      </c>
      <c r="E560" s="774"/>
      <c r="F560" s="782" t="s">
        <v>858</v>
      </c>
      <c r="G560" s="783" t="s">
        <v>99</v>
      </c>
      <c r="H560" s="788">
        <f t="shared" si="10"/>
        <v>251000</v>
      </c>
      <c r="I560" s="789">
        <f>SUM(I561,I564)</f>
        <v>251000</v>
      </c>
      <c r="J560" s="789">
        <f>SUM(J561,J564)</f>
        <v>0</v>
      </c>
    </row>
    <row r="561" spans="1:10" ht="15">
      <c r="A561" s="781">
        <v>2951</v>
      </c>
      <c r="B561" s="773" t="s">
        <v>371</v>
      </c>
      <c r="C561" s="774">
        <v>5</v>
      </c>
      <c r="D561" s="774">
        <v>1</v>
      </c>
      <c r="E561" s="774"/>
      <c r="F561" s="786" t="s">
        <v>381</v>
      </c>
      <c r="G561" s="783"/>
      <c r="H561" s="788">
        <f aca="true" t="shared" si="11" ref="H561:H623">SUM(I561:J561)</f>
        <v>251000</v>
      </c>
      <c r="I561" s="789">
        <f>SUM(I563:I563)</f>
        <v>251000</v>
      </c>
      <c r="J561" s="789">
        <f>SUM(J563:J563)</f>
        <v>0</v>
      </c>
    </row>
    <row r="562" spans="1:10" ht="36" hidden="1">
      <c r="A562" s="781"/>
      <c r="B562" s="773"/>
      <c r="C562" s="774"/>
      <c r="D562" s="774"/>
      <c r="E562" s="774"/>
      <c r="F562" s="786" t="s">
        <v>297</v>
      </c>
      <c r="G562" s="787"/>
      <c r="H562" s="788"/>
      <c r="I562" s="789"/>
      <c r="J562" s="789"/>
    </row>
    <row r="563" spans="1:10" ht="26.25" customHeight="1">
      <c r="A563" s="781"/>
      <c r="B563" s="773"/>
      <c r="C563" s="774"/>
      <c r="D563" s="774"/>
      <c r="E563" s="774">
        <v>4511</v>
      </c>
      <c r="F563" s="795" t="s">
        <v>228</v>
      </c>
      <c r="G563" s="796"/>
      <c r="H563" s="797">
        <f>I563</f>
        <v>251000</v>
      </c>
      <c r="I563" s="798">
        <f>'[3]2021'!$C$16+'[3]2021'!$C$17+'[3]2021'!$C$18+'[3]2021'!$C$19+'[3]2021'!$C$20</f>
        <v>251000</v>
      </c>
      <c r="J563" s="789"/>
    </row>
    <row r="564" spans="1:10" ht="409.5" hidden="1">
      <c r="A564" s="781">
        <v>2952</v>
      </c>
      <c r="B564" s="773" t="s">
        <v>371</v>
      </c>
      <c r="C564" s="774">
        <v>5</v>
      </c>
      <c r="D564" s="774">
        <v>2</v>
      </c>
      <c r="E564" s="774"/>
      <c r="F564" s="786" t="s">
        <v>382</v>
      </c>
      <c r="G564" s="800" t="s">
        <v>100</v>
      </c>
      <c r="H564" s="788">
        <f t="shared" si="11"/>
        <v>0</v>
      </c>
      <c r="I564" s="789">
        <f>SUM(I566:I567)</f>
        <v>0</v>
      </c>
      <c r="J564" s="789">
        <f>SUM(J566:J567)</f>
        <v>0</v>
      </c>
    </row>
    <row r="565" spans="1:10" ht="36" hidden="1">
      <c r="A565" s="781"/>
      <c r="B565" s="773"/>
      <c r="C565" s="774"/>
      <c r="D565" s="774"/>
      <c r="E565" s="774"/>
      <c r="F565" s="786" t="s">
        <v>297</v>
      </c>
      <c r="G565" s="787"/>
      <c r="H565" s="788">
        <f t="shared" si="11"/>
        <v>0</v>
      </c>
      <c r="I565" s="789"/>
      <c r="J565" s="789"/>
    </row>
    <row r="566" spans="1:10" ht="15" hidden="1">
      <c r="A566" s="781"/>
      <c r="B566" s="773"/>
      <c r="C566" s="774"/>
      <c r="D566" s="774"/>
      <c r="E566" s="774"/>
      <c r="F566" s="786" t="s">
        <v>298</v>
      </c>
      <c r="G566" s="787"/>
      <c r="H566" s="788">
        <f t="shared" si="11"/>
        <v>0</v>
      </c>
      <c r="I566" s="789"/>
      <c r="J566" s="789"/>
    </row>
    <row r="567" spans="1:10" ht="15" hidden="1">
      <c r="A567" s="781"/>
      <c r="B567" s="773"/>
      <c r="C567" s="774"/>
      <c r="D567" s="774"/>
      <c r="E567" s="774"/>
      <c r="F567" s="786" t="s">
        <v>298</v>
      </c>
      <c r="G567" s="787"/>
      <c r="H567" s="788">
        <f t="shared" si="11"/>
        <v>0</v>
      </c>
      <c r="I567" s="789"/>
      <c r="J567" s="789"/>
    </row>
    <row r="568" spans="1:10" ht="409.5" hidden="1">
      <c r="A568" s="781">
        <v>2960</v>
      </c>
      <c r="B568" s="773" t="s">
        <v>371</v>
      </c>
      <c r="C568" s="774">
        <v>6</v>
      </c>
      <c r="D568" s="774">
        <v>0</v>
      </c>
      <c r="E568" s="774"/>
      <c r="F568" s="782" t="s">
        <v>859</v>
      </c>
      <c r="G568" s="783" t="s">
        <v>102</v>
      </c>
      <c r="H568" s="788">
        <f t="shared" si="11"/>
        <v>0</v>
      </c>
      <c r="I568" s="789">
        <f>SUM(I569)</f>
        <v>0</v>
      </c>
      <c r="J568" s="789">
        <f>SUM(J569)</f>
        <v>0</v>
      </c>
    </row>
    <row r="569" spans="1:10" ht="17.25" customHeight="1" hidden="1">
      <c r="A569" s="781">
        <v>2961</v>
      </c>
      <c r="B569" s="773" t="s">
        <v>371</v>
      </c>
      <c r="C569" s="774">
        <v>6</v>
      </c>
      <c r="D569" s="774">
        <v>1</v>
      </c>
      <c r="E569" s="774"/>
      <c r="F569" s="786" t="s">
        <v>101</v>
      </c>
      <c r="G569" s="800" t="s">
        <v>103</v>
      </c>
      <c r="H569" s="788">
        <f t="shared" si="11"/>
        <v>0</v>
      </c>
      <c r="I569" s="789">
        <f>SUM(I571:I572)</f>
        <v>0</v>
      </c>
      <c r="J569" s="789">
        <f>SUM(J571:J572)</f>
        <v>0</v>
      </c>
    </row>
    <row r="570" spans="1:10" ht="36" hidden="1">
      <c r="A570" s="781"/>
      <c r="B570" s="773"/>
      <c r="C570" s="774"/>
      <c r="D570" s="774"/>
      <c r="E570" s="774"/>
      <c r="F570" s="786" t="s">
        <v>297</v>
      </c>
      <c r="G570" s="787"/>
      <c r="H570" s="788">
        <f t="shared" si="11"/>
        <v>0</v>
      </c>
      <c r="I570" s="789"/>
      <c r="J570" s="789"/>
    </row>
    <row r="571" spans="1:10" ht="15" hidden="1">
      <c r="A571" s="781"/>
      <c r="B571" s="773"/>
      <c r="C571" s="774"/>
      <c r="D571" s="774"/>
      <c r="E571" s="774"/>
      <c r="F571" s="786" t="s">
        <v>298</v>
      </c>
      <c r="G571" s="787"/>
      <c r="H571" s="788">
        <f t="shared" si="11"/>
        <v>0</v>
      </c>
      <c r="I571" s="789"/>
      <c r="J571" s="789"/>
    </row>
    <row r="572" spans="1:10" ht="15" hidden="1">
      <c r="A572" s="781"/>
      <c r="B572" s="773"/>
      <c r="C572" s="774"/>
      <c r="D572" s="774"/>
      <c r="E572" s="774"/>
      <c r="F572" s="786" t="s">
        <v>298</v>
      </c>
      <c r="G572" s="787"/>
      <c r="H572" s="788">
        <f t="shared" si="11"/>
        <v>0</v>
      </c>
      <c r="I572" s="789"/>
      <c r="J572" s="789"/>
    </row>
    <row r="573" spans="1:10" ht="185.25" hidden="1">
      <c r="A573" s="781">
        <v>2970</v>
      </c>
      <c r="B573" s="773" t="s">
        <v>371</v>
      </c>
      <c r="C573" s="774">
        <v>7</v>
      </c>
      <c r="D573" s="774">
        <v>0</v>
      </c>
      <c r="E573" s="774"/>
      <c r="F573" s="782" t="s">
        <v>860</v>
      </c>
      <c r="G573" s="783" t="s">
        <v>105</v>
      </c>
      <c r="H573" s="788">
        <f t="shared" si="11"/>
        <v>0</v>
      </c>
      <c r="I573" s="789">
        <f>SUM(I574)</f>
        <v>0</v>
      </c>
      <c r="J573" s="789">
        <f>SUM(J574)</f>
        <v>0</v>
      </c>
    </row>
    <row r="574" spans="1:10" ht="185.25" hidden="1">
      <c r="A574" s="781">
        <v>2971</v>
      </c>
      <c r="B574" s="773" t="s">
        <v>371</v>
      </c>
      <c r="C574" s="774">
        <v>7</v>
      </c>
      <c r="D574" s="774">
        <v>1</v>
      </c>
      <c r="E574" s="774"/>
      <c r="F574" s="786" t="s">
        <v>104</v>
      </c>
      <c r="G574" s="800" t="s">
        <v>105</v>
      </c>
      <c r="H574" s="788">
        <f t="shared" si="11"/>
        <v>0</v>
      </c>
      <c r="I574" s="789">
        <f>SUM(I576:I577)</f>
        <v>0</v>
      </c>
      <c r="J574" s="789">
        <f>SUM(J576:J577)</f>
        <v>0</v>
      </c>
    </row>
    <row r="575" spans="1:10" ht="36" hidden="1">
      <c r="A575" s="781"/>
      <c r="B575" s="773"/>
      <c r="C575" s="774"/>
      <c r="D575" s="774"/>
      <c r="E575" s="774"/>
      <c r="F575" s="786" t="s">
        <v>297</v>
      </c>
      <c r="G575" s="787"/>
      <c r="H575" s="788">
        <f t="shared" si="11"/>
        <v>0</v>
      </c>
      <c r="I575" s="789"/>
      <c r="J575" s="789"/>
    </row>
    <row r="576" spans="1:10" ht="15" hidden="1">
      <c r="A576" s="781"/>
      <c r="B576" s="773"/>
      <c r="C576" s="774"/>
      <c r="D576" s="774"/>
      <c r="E576" s="774"/>
      <c r="F576" s="786" t="s">
        <v>298</v>
      </c>
      <c r="G576" s="787"/>
      <c r="H576" s="788">
        <f t="shared" si="11"/>
        <v>0</v>
      </c>
      <c r="I576" s="789"/>
      <c r="J576" s="789"/>
    </row>
    <row r="577" spans="1:10" ht="15" hidden="1">
      <c r="A577" s="781"/>
      <c r="B577" s="773"/>
      <c r="C577" s="774"/>
      <c r="D577" s="774"/>
      <c r="E577" s="774"/>
      <c r="F577" s="786" t="s">
        <v>298</v>
      </c>
      <c r="G577" s="787"/>
      <c r="H577" s="788">
        <f t="shared" si="11"/>
        <v>0</v>
      </c>
      <c r="I577" s="789"/>
      <c r="J577" s="789"/>
    </row>
    <row r="578" spans="1:10" ht="17.25" customHeight="1" hidden="1">
      <c r="A578" s="781">
        <v>2980</v>
      </c>
      <c r="B578" s="773" t="s">
        <v>371</v>
      </c>
      <c r="C578" s="774">
        <v>8</v>
      </c>
      <c r="D578" s="774">
        <v>0</v>
      </c>
      <c r="E578" s="774"/>
      <c r="F578" s="782" t="s">
        <v>861</v>
      </c>
      <c r="G578" s="783" t="s">
        <v>107</v>
      </c>
      <c r="H578" s="788" t="e">
        <f t="shared" si="11"/>
        <v>#REF!</v>
      </c>
      <c r="I578" s="789" t="e">
        <f>SUM(I579)</f>
        <v>#REF!</v>
      </c>
      <c r="J578" s="789">
        <f>SUM(J579)</f>
        <v>0</v>
      </c>
    </row>
    <row r="579" spans="1:10" ht="21.75" customHeight="1" hidden="1">
      <c r="A579" s="781">
        <v>2981</v>
      </c>
      <c r="B579" s="773" t="s">
        <v>371</v>
      </c>
      <c r="C579" s="774">
        <v>8</v>
      </c>
      <c r="D579" s="774">
        <v>1</v>
      </c>
      <c r="E579" s="774"/>
      <c r="F579" s="786" t="s">
        <v>106</v>
      </c>
      <c r="G579" s="800" t="s">
        <v>108</v>
      </c>
      <c r="H579" s="788" t="e">
        <f t="shared" si="11"/>
        <v>#REF!</v>
      </c>
      <c r="I579" s="789" t="e">
        <f>SUM(I581:I582)</f>
        <v>#REF!</v>
      </c>
      <c r="J579" s="789">
        <f>J582</f>
        <v>0</v>
      </c>
    </row>
    <row r="580" spans="1:10" ht="36" hidden="1">
      <c r="A580" s="781"/>
      <c r="B580" s="773"/>
      <c r="C580" s="774"/>
      <c r="D580" s="774"/>
      <c r="E580" s="774"/>
      <c r="F580" s="786" t="s">
        <v>297</v>
      </c>
      <c r="G580" s="787"/>
      <c r="H580" s="788"/>
      <c r="I580" s="789"/>
      <c r="J580" s="789"/>
    </row>
    <row r="581" spans="1:10" ht="24" hidden="1">
      <c r="A581" s="781"/>
      <c r="B581" s="773"/>
      <c r="C581" s="774"/>
      <c r="D581" s="774"/>
      <c r="E581" s="774">
        <v>4251</v>
      </c>
      <c r="F581" s="786" t="s">
        <v>212</v>
      </c>
      <c r="G581" s="787"/>
      <c r="H581" s="788"/>
      <c r="I581" s="789"/>
      <c r="J581" s="789"/>
    </row>
    <row r="582" spans="1:10" ht="17.25" customHeight="1" hidden="1">
      <c r="A582" s="781"/>
      <c r="B582" s="773"/>
      <c r="C582" s="774"/>
      <c r="D582" s="774"/>
      <c r="E582" s="774">
        <v>4657</v>
      </c>
      <c r="F582" s="786" t="s">
        <v>1000</v>
      </c>
      <c r="G582" s="787"/>
      <c r="H582" s="788" t="e">
        <f>SUM(I582:J582)</f>
        <v>#REF!</v>
      </c>
      <c r="I582" s="789" t="e">
        <f>#REF!</f>
        <v>#REF!</v>
      </c>
      <c r="J582" s="789"/>
    </row>
    <row r="583" spans="1:10" s="779" customFormat="1" ht="25.5" customHeight="1">
      <c r="A583" s="772">
        <v>3000</v>
      </c>
      <c r="B583" s="773" t="s">
        <v>384</v>
      </c>
      <c r="C583" s="774">
        <v>0</v>
      </c>
      <c r="D583" s="774">
        <v>0</v>
      </c>
      <c r="E583" s="774"/>
      <c r="F583" s="806" t="s">
        <v>1099</v>
      </c>
      <c r="G583" s="804" t="s">
        <v>109</v>
      </c>
      <c r="H583" s="788">
        <f t="shared" si="11"/>
        <v>22000</v>
      </c>
      <c r="I583" s="788">
        <f>SUM(I584,I593,I598,I600,I605,I610,I615,I620,I622)</f>
        <v>22000</v>
      </c>
      <c r="J583" s="788">
        <f>SUM(J584,J593,J598,J600,J605,J610,J615,J620,J622)</f>
        <v>0</v>
      </c>
    </row>
    <row r="584" spans="1:10" ht="25.5" customHeight="1" hidden="1">
      <c r="A584" s="781">
        <v>3010</v>
      </c>
      <c r="B584" s="773" t="s">
        <v>384</v>
      </c>
      <c r="C584" s="774">
        <v>1</v>
      </c>
      <c r="D584" s="774">
        <v>0</v>
      </c>
      <c r="E584" s="774"/>
      <c r="F584" s="782" t="s">
        <v>862</v>
      </c>
      <c r="G584" s="783" t="s">
        <v>110</v>
      </c>
      <c r="H584" s="788">
        <f t="shared" si="11"/>
        <v>0</v>
      </c>
      <c r="I584" s="789">
        <f>SUM(I585,I589)</f>
        <v>0</v>
      </c>
      <c r="J584" s="789">
        <f>SUM(J585,J589)</f>
        <v>0</v>
      </c>
    </row>
    <row r="585" spans="1:10" ht="25.5" customHeight="1" hidden="1">
      <c r="A585" s="781">
        <v>3011</v>
      </c>
      <c r="B585" s="773" t="s">
        <v>384</v>
      </c>
      <c r="C585" s="774">
        <v>1</v>
      </c>
      <c r="D585" s="774">
        <v>1</v>
      </c>
      <c r="E585" s="774"/>
      <c r="F585" s="786" t="s">
        <v>111</v>
      </c>
      <c r="G585" s="800" t="s">
        <v>112</v>
      </c>
      <c r="H585" s="788">
        <f t="shared" si="11"/>
        <v>0</v>
      </c>
      <c r="I585" s="789">
        <f>SUM(I587:I588)</f>
        <v>0</v>
      </c>
      <c r="J585" s="789">
        <f>SUM(J587:J588)</f>
        <v>0</v>
      </c>
    </row>
    <row r="586" spans="1:10" ht="25.5" customHeight="1" hidden="1">
      <c r="A586" s="781"/>
      <c r="B586" s="773"/>
      <c r="C586" s="774"/>
      <c r="D586" s="774"/>
      <c r="E586" s="774"/>
      <c r="F586" s="786" t="s">
        <v>297</v>
      </c>
      <c r="G586" s="787"/>
      <c r="H586" s="788">
        <f t="shared" si="11"/>
        <v>0</v>
      </c>
      <c r="I586" s="789"/>
      <c r="J586" s="789"/>
    </row>
    <row r="587" spans="1:10" ht="25.5" customHeight="1" hidden="1">
      <c r="A587" s="781"/>
      <c r="B587" s="773"/>
      <c r="C587" s="774"/>
      <c r="D587" s="774"/>
      <c r="E587" s="774"/>
      <c r="F587" s="786" t="s">
        <v>298</v>
      </c>
      <c r="G587" s="787"/>
      <c r="H587" s="788">
        <f t="shared" si="11"/>
        <v>0</v>
      </c>
      <c r="I587" s="789"/>
      <c r="J587" s="789"/>
    </row>
    <row r="588" spans="1:10" ht="25.5" customHeight="1" hidden="1">
      <c r="A588" s="781"/>
      <c r="B588" s="773"/>
      <c r="C588" s="774"/>
      <c r="D588" s="774"/>
      <c r="E588" s="774"/>
      <c r="F588" s="786" t="s">
        <v>298</v>
      </c>
      <c r="G588" s="787"/>
      <c r="H588" s="788">
        <f t="shared" si="11"/>
        <v>0</v>
      </c>
      <c r="I588" s="789"/>
      <c r="J588" s="789"/>
    </row>
    <row r="589" spans="1:10" ht="25.5" customHeight="1" hidden="1">
      <c r="A589" s="781">
        <v>3012</v>
      </c>
      <c r="B589" s="773" t="s">
        <v>384</v>
      </c>
      <c r="C589" s="774">
        <v>1</v>
      </c>
      <c r="D589" s="774">
        <v>2</v>
      </c>
      <c r="E589" s="774"/>
      <c r="F589" s="786" t="s">
        <v>113</v>
      </c>
      <c r="G589" s="800" t="s">
        <v>114</v>
      </c>
      <c r="H589" s="788">
        <f t="shared" si="11"/>
        <v>0</v>
      </c>
      <c r="I589" s="789">
        <f>SUM(I591:I592)</f>
        <v>0</v>
      </c>
      <c r="J589" s="789">
        <f>SUM(J591:J592)</f>
        <v>0</v>
      </c>
    </row>
    <row r="590" spans="1:10" ht="25.5" customHeight="1" hidden="1">
      <c r="A590" s="781"/>
      <c r="B590" s="773"/>
      <c r="C590" s="774"/>
      <c r="D590" s="774"/>
      <c r="E590" s="774"/>
      <c r="F590" s="786" t="s">
        <v>297</v>
      </c>
      <c r="G590" s="787"/>
      <c r="H590" s="788">
        <f t="shared" si="11"/>
        <v>0</v>
      </c>
      <c r="I590" s="789"/>
      <c r="J590" s="789"/>
    </row>
    <row r="591" spans="1:10" ht="25.5" customHeight="1" hidden="1">
      <c r="A591" s="781"/>
      <c r="B591" s="773"/>
      <c r="C591" s="774"/>
      <c r="D591" s="774"/>
      <c r="E591" s="774"/>
      <c r="F591" s="786" t="s">
        <v>298</v>
      </c>
      <c r="G591" s="787"/>
      <c r="H591" s="788">
        <f t="shared" si="11"/>
        <v>0</v>
      </c>
      <c r="I591" s="789"/>
      <c r="J591" s="789"/>
    </row>
    <row r="592" spans="1:10" ht="25.5" customHeight="1" hidden="1">
      <c r="A592" s="781"/>
      <c r="B592" s="773"/>
      <c r="C592" s="774"/>
      <c r="D592" s="774"/>
      <c r="E592" s="774"/>
      <c r="F592" s="786" t="s">
        <v>298</v>
      </c>
      <c r="G592" s="787"/>
      <c r="H592" s="788">
        <f t="shared" si="11"/>
        <v>0</v>
      </c>
      <c r="I592" s="789"/>
      <c r="J592" s="789"/>
    </row>
    <row r="593" spans="1:10" ht="25.5" customHeight="1" hidden="1">
      <c r="A593" s="781">
        <v>3020</v>
      </c>
      <c r="B593" s="773" t="s">
        <v>384</v>
      </c>
      <c r="C593" s="774">
        <v>2</v>
      </c>
      <c r="D593" s="774">
        <v>0</v>
      </c>
      <c r="E593" s="774"/>
      <c r="F593" s="782" t="s">
        <v>863</v>
      </c>
      <c r="G593" s="783" t="s">
        <v>116</v>
      </c>
      <c r="H593" s="788">
        <f t="shared" si="11"/>
        <v>0</v>
      </c>
      <c r="I593" s="789">
        <f>SUM(I594)</f>
        <v>0</v>
      </c>
      <c r="J593" s="789">
        <f>SUM(J594)</f>
        <v>0</v>
      </c>
    </row>
    <row r="594" spans="1:10" ht="25.5" customHeight="1" hidden="1">
      <c r="A594" s="781">
        <v>3021</v>
      </c>
      <c r="B594" s="773" t="s">
        <v>384</v>
      </c>
      <c r="C594" s="774">
        <v>2</v>
      </c>
      <c r="D594" s="774">
        <v>1</v>
      </c>
      <c r="E594" s="774"/>
      <c r="F594" s="786" t="s">
        <v>115</v>
      </c>
      <c r="G594" s="800" t="s">
        <v>117</v>
      </c>
      <c r="H594" s="788">
        <f t="shared" si="11"/>
        <v>0</v>
      </c>
      <c r="I594" s="789">
        <f>SUM(I596:I597)</f>
        <v>0</v>
      </c>
      <c r="J594" s="789">
        <f>SUM(J596:J597)</f>
        <v>0</v>
      </c>
    </row>
    <row r="595" spans="1:10" ht="25.5" customHeight="1" hidden="1">
      <c r="A595" s="781"/>
      <c r="B595" s="773"/>
      <c r="C595" s="774"/>
      <c r="D595" s="774"/>
      <c r="E595" s="774"/>
      <c r="F595" s="786" t="s">
        <v>297</v>
      </c>
      <c r="G595" s="787"/>
      <c r="H595" s="788">
        <f t="shared" si="11"/>
        <v>0</v>
      </c>
      <c r="I595" s="789"/>
      <c r="J595" s="789"/>
    </row>
    <row r="596" spans="1:10" ht="25.5" customHeight="1" hidden="1">
      <c r="A596" s="781"/>
      <c r="B596" s="773"/>
      <c r="C596" s="774"/>
      <c r="D596" s="774"/>
      <c r="E596" s="774"/>
      <c r="F596" s="786" t="s">
        <v>298</v>
      </c>
      <c r="G596" s="787"/>
      <c r="H596" s="788">
        <f t="shared" si="11"/>
        <v>0</v>
      </c>
      <c r="I596" s="789"/>
      <c r="J596" s="789"/>
    </row>
    <row r="597" spans="1:10" ht="25.5" customHeight="1" hidden="1">
      <c r="A597" s="781"/>
      <c r="B597" s="773"/>
      <c r="C597" s="774"/>
      <c r="D597" s="774"/>
      <c r="E597" s="774"/>
      <c r="F597" s="786" t="s">
        <v>298</v>
      </c>
      <c r="G597" s="787"/>
      <c r="H597" s="788">
        <f t="shared" si="11"/>
        <v>0</v>
      </c>
      <c r="I597" s="789"/>
      <c r="J597" s="789"/>
    </row>
    <row r="598" spans="1:10" ht="25.5" customHeight="1" hidden="1">
      <c r="A598" s="781">
        <v>3030</v>
      </c>
      <c r="B598" s="773" t="s">
        <v>384</v>
      </c>
      <c r="C598" s="774">
        <v>3</v>
      </c>
      <c r="D598" s="774">
        <v>0</v>
      </c>
      <c r="E598" s="774"/>
      <c r="F598" s="782" t="s">
        <v>864</v>
      </c>
      <c r="G598" s="783" t="s">
        <v>119</v>
      </c>
      <c r="H598" s="788">
        <f t="shared" si="11"/>
        <v>0</v>
      </c>
      <c r="I598" s="789">
        <f>SUM(I599)</f>
        <v>0</v>
      </c>
      <c r="J598" s="789">
        <f>SUM(J599)</f>
        <v>0</v>
      </c>
    </row>
    <row r="599" spans="1:10" s="785" customFormat="1" ht="25.5" customHeight="1" hidden="1">
      <c r="A599" s="781">
        <v>3031</v>
      </c>
      <c r="B599" s="773" t="s">
        <v>384</v>
      </c>
      <c r="C599" s="774">
        <v>3</v>
      </c>
      <c r="D599" s="774">
        <v>1</v>
      </c>
      <c r="E599" s="774"/>
      <c r="F599" s="786" t="s">
        <v>118</v>
      </c>
      <c r="G599" s="783"/>
      <c r="H599" s="788">
        <f t="shared" si="11"/>
        <v>0</v>
      </c>
      <c r="I599" s="813"/>
      <c r="J599" s="813"/>
    </row>
    <row r="600" spans="1:10" ht="25.5" customHeight="1" hidden="1">
      <c r="A600" s="781">
        <v>3040</v>
      </c>
      <c r="B600" s="773" t="s">
        <v>384</v>
      </c>
      <c r="C600" s="774">
        <v>4</v>
      </c>
      <c r="D600" s="774">
        <v>0</v>
      </c>
      <c r="E600" s="774"/>
      <c r="F600" s="782" t="s">
        <v>865</v>
      </c>
      <c r="G600" s="783" t="s">
        <v>121</v>
      </c>
      <c r="H600" s="788">
        <f t="shared" si="11"/>
        <v>0</v>
      </c>
      <c r="I600" s="789">
        <f>SUM(I601)</f>
        <v>0</v>
      </c>
      <c r="J600" s="789">
        <f>SUM(J601)</f>
        <v>0</v>
      </c>
    </row>
    <row r="601" spans="1:10" ht="25.5" customHeight="1" hidden="1">
      <c r="A601" s="781">
        <v>3041</v>
      </c>
      <c r="B601" s="773" t="s">
        <v>384</v>
      </c>
      <c r="C601" s="774">
        <v>4</v>
      </c>
      <c r="D601" s="774">
        <v>1</v>
      </c>
      <c r="E601" s="774"/>
      <c r="F601" s="786" t="s">
        <v>120</v>
      </c>
      <c r="G601" s="800" t="s">
        <v>122</v>
      </c>
      <c r="H601" s="788">
        <f t="shared" si="11"/>
        <v>0</v>
      </c>
      <c r="I601" s="789">
        <f>SUM(I603:I604)</f>
        <v>0</v>
      </c>
      <c r="J601" s="789">
        <f>SUM(J603:J604)</f>
        <v>0</v>
      </c>
    </row>
    <row r="602" spans="1:10" ht="25.5" customHeight="1" hidden="1">
      <c r="A602" s="781"/>
      <c r="B602" s="773"/>
      <c r="C602" s="774"/>
      <c r="D602" s="774"/>
      <c r="E602" s="774"/>
      <c r="F602" s="786" t="s">
        <v>297</v>
      </c>
      <c r="G602" s="787"/>
      <c r="H602" s="788">
        <f t="shared" si="11"/>
        <v>0</v>
      </c>
      <c r="I602" s="789"/>
      <c r="J602" s="789"/>
    </row>
    <row r="603" spans="1:10" ht="25.5" customHeight="1" hidden="1">
      <c r="A603" s="781"/>
      <c r="B603" s="773"/>
      <c r="C603" s="774"/>
      <c r="D603" s="774"/>
      <c r="E603" s="774"/>
      <c r="F603" s="786" t="s">
        <v>298</v>
      </c>
      <c r="G603" s="787"/>
      <c r="H603" s="788">
        <f t="shared" si="11"/>
        <v>0</v>
      </c>
      <c r="I603" s="789"/>
      <c r="J603" s="789"/>
    </row>
    <row r="604" spans="1:10" ht="25.5" customHeight="1" hidden="1">
      <c r="A604" s="781"/>
      <c r="B604" s="773"/>
      <c r="C604" s="774"/>
      <c r="D604" s="774"/>
      <c r="E604" s="774"/>
      <c r="F604" s="786" t="s">
        <v>298</v>
      </c>
      <c r="G604" s="787"/>
      <c r="H604" s="788">
        <f t="shared" si="11"/>
        <v>0</v>
      </c>
      <c r="I604" s="789"/>
      <c r="J604" s="789"/>
    </row>
    <row r="605" spans="1:10" ht="25.5" customHeight="1" hidden="1">
      <c r="A605" s="781">
        <v>3050</v>
      </c>
      <c r="B605" s="773" t="s">
        <v>384</v>
      </c>
      <c r="C605" s="774">
        <v>5</v>
      </c>
      <c r="D605" s="774">
        <v>0</v>
      </c>
      <c r="E605" s="774"/>
      <c r="F605" s="782" t="s">
        <v>866</v>
      </c>
      <c r="G605" s="783" t="s">
        <v>124</v>
      </c>
      <c r="H605" s="788">
        <f t="shared" si="11"/>
        <v>0</v>
      </c>
      <c r="I605" s="789">
        <f>SUM(I606)</f>
        <v>0</v>
      </c>
      <c r="J605" s="789">
        <f>SUM(J606)</f>
        <v>0</v>
      </c>
    </row>
    <row r="606" spans="1:10" ht="25.5" customHeight="1" hidden="1">
      <c r="A606" s="781">
        <v>3051</v>
      </c>
      <c r="B606" s="773" t="s">
        <v>384</v>
      </c>
      <c r="C606" s="774">
        <v>5</v>
      </c>
      <c r="D606" s="774">
        <v>1</v>
      </c>
      <c r="E606" s="774"/>
      <c r="F606" s="786" t="s">
        <v>123</v>
      </c>
      <c r="G606" s="800" t="s">
        <v>124</v>
      </c>
      <c r="H606" s="788">
        <f t="shared" si="11"/>
        <v>0</v>
      </c>
      <c r="I606" s="789">
        <f>SUM(I608:I609)</f>
        <v>0</v>
      </c>
      <c r="J606" s="789">
        <f>SUM(J608:J609)</f>
        <v>0</v>
      </c>
    </row>
    <row r="607" spans="1:10" ht="25.5" customHeight="1" hidden="1">
      <c r="A607" s="781"/>
      <c r="B607" s="773"/>
      <c r="C607" s="774"/>
      <c r="D607" s="774"/>
      <c r="E607" s="774"/>
      <c r="F607" s="786" t="s">
        <v>297</v>
      </c>
      <c r="G607" s="787"/>
      <c r="H607" s="788">
        <f t="shared" si="11"/>
        <v>0</v>
      </c>
      <c r="I607" s="789"/>
      <c r="J607" s="789"/>
    </row>
    <row r="608" spans="1:10" ht="25.5" customHeight="1" hidden="1">
      <c r="A608" s="781"/>
      <c r="B608" s="773"/>
      <c r="C608" s="774"/>
      <c r="D608" s="774"/>
      <c r="E608" s="774"/>
      <c r="F608" s="786" t="s">
        <v>298</v>
      </c>
      <c r="G608" s="787"/>
      <c r="H608" s="788">
        <f t="shared" si="11"/>
        <v>0</v>
      </c>
      <c r="I608" s="789"/>
      <c r="J608" s="789"/>
    </row>
    <row r="609" spans="1:10" ht="25.5" customHeight="1" hidden="1">
      <c r="A609" s="781"/>
      <c r="B609" s="773"/>
      <c r="C609" s="774"/>
      <c r="D609" s="774"/>
      <c r="E609" s="774"/>
      <c r="F609" s="786" t="s">
        <v>298</v>
      </c>
      <c r="G609" s="787"/>
      <c r="H609" s="788">
        <f t="shared" si="11"/>
        <v>0</v>
      </c>
      <c r="I609" s="789"/>
      <c r="J609" s="789"/>
    </row>
    <row r="610" spans="1:10" ht="25.5" customHeight="1" hidden="1">
      <c r="A610" s="781">
        <v>3060</v>
      </c>
      <c r="B610" s="773" t="s">
        <v>384</v>
      </c>
      <c r="C610" s="774">
        <v>6</v>
      </c>
      <c r="D610" s="774">
        <v>0</v>
      </c>
      <c r="E610" s="774"/>
      <c r="F610" s="782" t="s">
        <v>867</v>
      </c>
      <c r="G610" s="783" t="s">
        <v>126</v>
      </c>
      <c r="H610" s="788">
        <f t="shared" si="11"/>
        <v>0</v>
      </c>
      <c r="I610" s="789">
        <f>SUM(I611)</f>
        <v>0</v>
      </c>
      <c r="J610" s="789">
        <f>SUM(J611)</f>
        <v>0</v>
      </c>
    </row>
    <row r="611" spans="1:10" ht="25.5" customHeight="1" hidden="1">
      <c r="A611" s="781">
        <v>3061</v>
      </c>
      <c r="B611" s="773" t="s">
        <v>384</v>
      </c>
      <c r="C611" s="774">
        <v>6</v>
      </c>
      <c r="D611" s="774">
        <v>1</v>
      </c>
      <c r="E611" s="774"/>
      <c r="F611" s="786" t="s">
        <v>125</v>
      </c>
      <c r="G611" s="800" t="s">
        <v>126</v>
      </c>
      <c r="H611" s="788">
        <f t="shared" si="11"/>
        <v>0</v>
      </c>
      <c r="I611" s="789">
        <f>SUM(I613:I614)</f>
        <v>0</v>
      </c>
      <c r="J611" s="789">
        <f>SUM(J613:J614)</f>
        <v>0</v>
      </c>
    </row>
    <row r="612" spans="1:10" ht="25.5" customHeight="1" hidden="1">
      <c r="A612" s="781"/>
      <c r="B612" s="773"/>
      <c r="C612" s="774"/>
      <c r="D612" s="774"/>
      <c r="E612" s="774"/>
      <c r="F612" s="786" t="s">
        <v>297</v>
      </c>
      <c r="G612" s="787"/>
      <c r="H612" s="788">
        <f t="shared" si="11"/>
        <v>0</v>
      </c>
      <c r="I612" s="789"/>
      <c r="J612" s="789"/>
    </row>
    <row r="613" spans="1:10" ht="25.5" customHeight="1" hidden="1">
      <c r="A613" s="781"/>
      <c r="B613" s="773"/>
      <c r="C613" s="774"/>
      <c r="D613" s="774"/>
      <c r="E613" s="774"/>
      <c r="F613" s="786" t="s">
        <v>298</v>
      </c>
      <c r="G613" s="787"/>
      <c r="H613" s="788">
        <f t="shared" si="11"/>
        <v>0</v>
      </c>
      <c r="I613" s="789"/>
      <c r="J613" s="789"/>
    </row>
    <row r="614" spans="1:10" ht="25.5" customHeight="1" hidden="1">
      <c r="A614" s="781"/>
      <c r="B614" s="773"/>
      <c r="C614" s="774"/>
      <c r="D614" s="774"/>
      <c r="E614" s="774"/>
      <c r="F614" s="786" t="s">
        <v>298</v>
      </c>
      <c r="G614" s="787"/>
      <c r="H614" s="788">
        <f t="shared" si="11"/>
        <v>0</v>
      </c>
      <c r="I614" s="789"/>
      <c r="J614" s="789"/>
    </row>
    <row r="615" spans="1:10" ht="25.5" customHeight="1">
      <c r="A615" s="781">
        <v>3070</v>
      </c>
      <c r="B615" s="773" t="s">
        <v>384</v>
      </c>
      <c r="C615" s="774">
        <v>7</v>
      </c>
      <c r="D615" s="774">
        <v>0</v>
      </c>
      <c r="E615" s="774"/>
      <c r="F615" s="782" t="s">
        <v>868</v>
      </c>
      <c r="G615" s="783" t="s">
        <v>128</v>
      </c>
      <c r="H615" s="788">
        <f t="shared" si="11"/>
        <v>22000</v>
      </c>
      <c r="I615" s="789">
        <f>SUM(I616)</f>
        <v>22000</v>
      </c>
      <c r="J615" s="789">
        <f>SUM(J616)</f>
        <v>0</v>
      </c>
    </row>
    <row r="616" spans="1:10" ht="25.5" customHeight="1">
      <c r="A616" s="781">
        <v>3071</v>
      </c>
      <c r="B616" s="773" t="s">
        <v>384</v>
      </c>
      <c r="C616" s="774">
        <v>7</v>
      </c>
      <c r="D616" s="774">
        <v>1</v>
      </c>
      <c r="E616" s="774"/>
      <c r="F616" s="786" t="s">
        <v>127</v>
      </c>
      <c r="G616" s="800" t="s">
        <v>130</v>
      </c>
      <c r="H616" s="788">
        <f t="shared" si="11"/>
        <v>22000</v>
      </c>
      <c r="I616" s="789">
        <f>SUM(I618:I619)</f>
        <v>22000</v>
      </c>
      <c r="J616" s="789">
        <f>SUM(J618:J619)</f>
        <v>0</v>
      </c>
    </row>
    <row r="617" spans="1:10" ht="25.5" customHeight="1" hidden="1">
      <c r="A617" s="781"/>
      <c r="B617" s="773"/>
      <c r="C617" s="774"/>
      <c r="D617" s="774"/>
      <c r="E617" s="774"/>
      <c r="F617" s="786" t="s">
        <v>297</v>
      </c>
      <c r="G617" s="787"/>
      <c r="H617" s="788"/>
      <c r="I617" s="789"/>
      <c r="J617" s="789"/>
    </row>
    <row r="618" spans="1:10" ht="19.5" customHeight="1">
      <c r="A618" s="781"/>
      <c r="B618" s="773"/>
      <c r="C618" s="774"/>
      <c r="D618" s="774"/>
      <c r="E618" s="781">
        <v>4729</v>
      </c>
      <c r="F618" s="807" t="s">
        <v>428</v>
      </c>
      <c r="G618" s="787"/>
      <c r="H618" s="788">
        <f t="shared" si="11"/>
        <v>22000</v>
      </c>
      <c r="I618" s="789">
        <f>'[3]2021'!$AQ$40</f>
        <v>22000</v>
      </c>
      <c r="J618" s="789"/>
    </row>
    <row r="619" spans="1:10" ht="25.5" customHeight="1" hidden="1">
      <c r="A619" s="781"/>
      <c r="B619" s="773"/>
      <c r="C619" s="774"/>
      <c r="D619" s="774"/>
      <c r="E619" s="774"/>
      <c r="F619" s="786" t="s">
        <v>298</v>
      </c>
      <c r="G619" s="787"/>
      <c r="H619" s="788">
        <f t="shared" si="11"/>
        <v>0</v>
      </c>
      <c r="I619" s="789"/>
      <c r="J619" s="789"/>
    </row>
    <row r="620" spans="1:10" ht="25.5" customHeight="1" hidden="1">
      <c r="A620" s="781">
        <v>3080</v>
      </c>
      <c r="B620" s="773" t="s">
        <v>384</v>
      </c>
      <c r="C620" s="774">
        <v>8</v>
      </c>
      <c r="D620" s="774">
        <v>0</v>
      </c>
      <c r="E620" s="774"/>
      <c r="F620" s="782" t="s">
        <v>869</v>
      </c>
      <c r="G620" s="783" t="s">
        <v>132</v>
      </c>
      <c r="H620" s="788">
        <f t="shared" si="11"/>
        <v>0</v>
      </c>
      <c r="I620" s="789">
        <f>SUM(I621)</f>
        <v>0</v>
      </c>
      <c r="J620" s="789">
        <f>SUM(J621)</f>
        <v>0</v>
      </c>
    </row>
    <row r="621" spans="1:10" ht="25.5" customHeight="1" hidden="1">
      <c r="A621" s="781">
        <v>3081</v>
      </c>
      <c r="B621" s="773" t="s">
        <v>384</v>
      </c>
      <c r="C621" s="774">
        <v>8</v>
      </c>
      <c r="D621" s="774">
        <v>1</v>
      </c>
      <c r="E621" s="774"/>
      <c r="F621" s="786" t="s">
        <v>869</v>
      </c>
      <c r="G621" s="800" t="s">
        <v>133</v>
      </c>
      <c r="H621" s="788">
        <f t="shared" si="11"/>
        <v>0</v>
      </c>
      <c r="I621" s="789"/>
      <c r="J621" s="789">
        <f>SUM(J622)</f>
        <v>0</v>
      </c>
    </row>
    <row r="622" spans="1:10" ht="25.5" customHeight="1" hidden="1">
      <c r="A622" s="781">
        <v>3090</v>
      </c>
      <c r="B622" s="773" t="s">
        <v>384</v>
      </c>
      <c r="C622" s="772">
        <v>9</v>
      </c>
      <c r="D622" s="774">
        <v>0</v>
      </c>
      <c r="E622" s="774"/>
      <c r="F622" s="782" t="s">
        <v>870</v>
      </c>
      <c r="G622" s="783" t="s">
        <v>135</v>
      </c>
      <c r="H622" s="788">
        <f t="shared" si="11"/>
        <v>0</v>
      </c>
      <c r="I622" s="789">
        <f>SUM(I623+I625)</f>
        <v>0</v>
      </c>
      <c r="J622" s="789">
        <f>SUM(J623+J625)</f>
        <v>0</v>
      </c>
    </row>
    <row r="623" spans="1:10" ht="25.5" customHeight="1" hidden="1">
      <c r="A623" s="781">
        <v>3091</v>
      </c>
      <c r="B623" s="773" t="s">
        <v>384</v>
      </c>
      <c r="C623" s="772">
        <v>9</v>
      </c>
      <c r="D623" s="774">
        <v>1</v>
      </c>
      <c r="E623" s="774"/>
      <c r="F623" s="786" t="s">
        <v>134</v>
      </c>
      <c r="G623" s="800" t="s">
        <v>136</v>
      </c>
      <c r="H623" s="788">
        <f t="shared" si="11"/>
        <v>0</v>
      </c>
      <c r="I623" s="789"/>
      <c r="J623" s="789"/>
    </row>
    <row r="624" spans="1:10" ht="25.5" customHeight="1" hidden="1">
      <c r="A624" s="781"/>
      <c r="B624" s="773"/>
      <c r="C624" s="774"/>
      <c r="D624" s="774"/>
      <c r="E624" s="774"/>
      <c r="F624" s="786" t="s">
        <v>297</v>
      </c>
      <c r="G624" s="787"/>
      <c r="H624" s="788"/>
      <c r="I624" s="789"/>
      <c r="J624" s="789"/>
    </row>
    <row r="625" spans="1:10" ht="25.5" customHeight="1" hidden="1">
      <c r="A625" s="781">
        <v>3092</v>
      </c>
      <c r="B625" s="773" t="s">
        <v>384</v>
      </c>
      <c r="C625" s="772">
        <v>9</v>
      </c>
      <c r="D625" s="774">
        <v>2</v>
      </c>
      <c r="E625" s="774"/>
      <c r="F625" s="786" t="s">
        <v>405</v>
      </c>
      <c r="G625" s="800"/>
      <c r="H625" s="788">
        <f aca="true" t="shared" si="12" ref="H625:H634">SUM(I625:J625)</f>
        <v>0</v>
      </c>
      <c r="I625" s="789">
        <f>SUM(I627:I628)</f>
        <v>0</v>
      </c>
      <c r="J625" s="789">
        <f>SUM(J627:J628)</f>
        <v>0</v>
      </c>
    </row>
    <row r="626" spans="1:10" ht="25.5" customHeight="1" hidden="1">
      <c r="A626" s="781"/>
      <c r="B626" s="773"/>
      <c r="C626" s="774"/>
      <c r="D626" s="774"/>
      <c r="E626" s="774"/>
      <c r="F626" s="786" t="s">
        <v>297</v>
      </c>
      <c r="G626" s="787"/>
      <c r="H626" s="788">
        <f t="shared" si="12"/>
        <v>0</v>
      </c>
      <c r="I626" s="789"/>
      <c r="J626" s="789"/>
    </row>
    <row r="627" spans="1:10" ht="25.5" customHeight="1" hidden="1">
      <c r="A627" s="781"/>
      <c r="B627" s="773"/>
      <c r="C627" s="774"/>
      <c r="D627" s="774"/>
      <c r="E627" s="774"/>
      <c r="F627" s="786"/>
      <c r="G627" s="787"/>
      <c r="H627" s="788">
        <f t="shared" si="12"/>
        <v>0</v>
      </c>
      <c r="I627" s="789"/>
      <c r="J627" s="789"/>
    </row>
    <row r="628" spans="1:10" ht="25.5" customHeight="1" hidden="1">
      <c r="A628" s="781"/>
      <c r="B628" s="773"/>
      <c r="C628" s="774"/>
      <c r="D628" s="774"/>
      <c r="E628" s="774"/>
      <c r="F628" s="786" t="s">
        <v>298</v>
      </c>
      <c r="G628" s="787"/>
      <c r="H628" s="788">
        <f t="shared" si="12"/>
        <v>0</v>
      </c>
      <c r="I628" s="789"/>
      <c r="J628" s="789"/>
    </row>
    <row r="629" spans="1:10" s="779" customFormat="1" ht="25.5" customHeight="1">
      <c r="A629" s="772">
        <v>3100</v>
      </c>
      <c r="B629" s="773" t="s">
        <v>385</v>
      </c>
      <c r="C629" s="773">
        <v>0</v>
      </c>
      <c r="D629" s="773">
        <v>0</v>
      </c>
      <c r="E629" s="773"/>
      <c r="F629" s="814" t="s">
        <v>1100</v>
      </c>
      <c r="G629" s="804"/>
      <c r="H629" s="788">
        <f t="shared" si="12"/>
        <v>61282.86699999999</v>
      </c>
      <c r="I629" s="788">
        <f>SUM(I630)</f>
        <v>61282.86699999999</v>
      </c>
      <c r="J629" s="788">
        <f>SUM(J630)</f>
        <v>0</v>
      </c>
    </row>
    <row r="630" spans="1:10" ht="24">
      <c r="A630" s="781">
        <v>3110</v>
      </c>
      <c r="B630" s="815" t="s">
        <v>385</v>
      </c>
      <c r="C630" s="815">
        <v>1</v>
      </c>
      <c r="D630" s="815">
        <v>0</v>
      </c>
      <c r="E630" s="815"/>
      <c r="F630" s="810" t="s">
        <v>871</v>
      </c>
      <c r="G630" s="800"/>
      <c r="H630" s="788">
        <f t="shared" si="12"/>
        <v>61282.86699999999</v>
      </c>
      <c r="I630" s="789">
        <f>SUM(I631)</f>
        <v>61282.86699999999</v>
      </c>
      <c r="J630" s="789">
        <f>SUM(J631)</f>
        <v>0</v>
      </c>
    </row>
    <row r="631" spans="1:10" ht="15">
      <c r="A631" s="781">
        <v>3112</v>
      </c>
      <c r="B631" s="815" t="s">
        <v>385</v>
      </c>
      <c r="C631" s="815">
        <v>1</v>
      </c>
      <c r="D631" s="815">
        <v>2</v>
      </c>
      <c r="E631" s="815"/>
      <c r="F631" s="811" t="s">
        <v>186</v>
      </c>
      <c r="G631" s="800"/>
      <c r="H631" s="788">
        <f t="shared" si="12"/>
        <v>61282.86699999999</v>
      </c>
      <c r="I631" s="789">
        <f>I634</f>
        <v>61282.86699999999</v>
      </c>
      <c r="J631" s="789">
        <f>SUM(J633:J634)</f>
        <v>0</v>
      </c>
    </row>
    <row r="632" spans="1:10" ht="38.25" customHeight="1" hidden="1">
      <c r="A632" s="781"/>
      <c r="B632" s="773"/>
      <c r="C632" s="774"/>
      <c r="D632" s="774"/>
      <c r="E632" s="774"/>
      <c r="F632" s="786" t="s">
        <v>297</v>
      </c>
      <c r="G632" s="787"/>
      <c r="H632" s="788"/>
      <c r="I632" s="789"/>
      <c r="J632" s="789"/>
    </row>
    <row r="633" spans="1:10" ht="15">
      <c r="A633" s="781"/>
      <c r="B633" s="773"/>
      <c r="C633" s="774"/>
      <c r="D633" s="774"/>
      <c r="E633" s="781">
        <v>4891</v>
      </c>
      <c r="F633" s="807" t="s">
        <v>872</v>
      </c>
      <c r="G633" s="787"/>
      <c r="H633" s="788">
        <f>H634</f>
        <v>61282.86699999999</v>
      </c>
      <c r="I633" s="789">
        <f>I634</f>
        <v>61282.86699999999</v>
      </c>
      <c r="J633" s="789">
        <v>0</v>
      </c>
    </row>
    <row r="634" spans="1:10" ht="15">
      <c r="A634" s="781"/>
      <c r="B634" s="773"/>
      <c r="C634" s="774"/>
      <c r="D634" s="774"/>
      <c r="E634" s="774"/>
      <c r="F634" s="786" t="s">
        <v>186</v>
      </c>
      <c r="G634" s="787"/>
      <c r="H634" s="788">
        <f t="shared" si="12"/>
        <v>61282.86699999999</v>
      </c>
      <c r="I634" s="789">
        <f>'[3]2021'!$AV$42</f>
        <v>61282.86699999999</v>
      </c>
      <c r="J634" s="789">
        <v>0</v>
      </c>
    </row>
    <row r="635" spans="2:5" ht="15">
      <c r="B635" s="816"/>
      <c r="C635" s="817"/>
      <c r="D635" s="818"/>
      <c r="E635" s="818"/>
    </row>
    <row r="636" spans="2:5" ht="15">
      <c r="B636" s="819"/>
      <c r="C636" s="817"/>
      <c r="D636" s="818"/>
      <c r="E636" s="818"/>
    </row>
    <row r="637" spans="2:6" ht="15">
      <c r="B637" s="819"/>
      <c r="C637" s="817"/>
      <c r="D637" s="818"/>
      <c r="E637" s="818"/>
      <c r="F637" s="736"/>
    </row>
    <row r="638" spans="2:5" ht="15">
      <c r="B638" s="819"/>
      <c r="C638" s="820"/>
      <c r="D638" s="821"/>
      <c r="E638" s="821"/>
    </row>
  </sheetData>
  <sheetProtection/>
  <mergeCells count="12">
    <mergeCell ref="G6:G7"/>
    <mergeCell ref="B6:B7"/>
    <mergeCell ref="C6:C7"/>
    <mergeCell ref="D6:D7"/>
    <mergeCell ref="A3:J3"/>
    <mergeCell ref="A4:J4"/>
    <mergeCell ref="I5:J5"/>
    <mergeCell ref="H6:H7"/>
    <mergeCell ref="I6:J6"/>
    <mergeCell ref="A6:A7"/>
    <mergeCell ref="E6:E7"/>
    <mergeCell ref="F6:F7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Arminka</cp:lastModifiedBy>
  <cp:lastPrinted>2021-03-11T13:16:41Z</cp:lastPrinted>
  <dcterms:created xsi:type="dcterms:W3CDTF">1996-10-14T23:33:28Z</dcterms:created>
  <dcterms:modified xsi:type="dcterms:W3CDTF">2021-05-24T12:00:21Z</dcterms:modified>
  <cp:category/>
  <cp:version/>
  <cp:contentType/>
  <cp:contentStatus/>
</cp:coreProperties>
</file>