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2120" windowHeight="9120" tabRatio="839" activeTab="1"/>
  </bookViews>
  <sheets>
    <sheet name="Kaz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1">'1'!$4:$7</definedName>
    <definedName name="_xlnm.Print_Titles" localSheetId="2">'2'!$5:$7</definedName>
    <definedName name="_xlnm.Print_Titles" localSheetId="3">'3'!$5:$7</definedName>
    <definedName name="_xlnm.Print_Titles" localSheetId="6">'6'!$4:$6</definedName>
    <definedName name="_xlnm.Print_Area" localSheetId="1">'1'!$A$1:$F$149</definedName>
  </definedNames>
  <calcPr fullCalcOnLoad="1"/>
</workbook>
</file>

<file path=xl/sharedStrings.xml><?xml version="1.0" encoding="utf-8"?>
<sst xmlns="http://schemas.openxmlformats.org/spreadsheetml/2006/main" count="2808" uniqueCount="1111">
  <si>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</si>
  <si>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</si>
  <si>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</si>
  <si>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</si>
  <si>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</si>
  <si>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</si>
  <si>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</si>
  <si>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</si>
  <si>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</si>
  <si>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</si>
  <si>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</si>
  <si>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</si>
  <si>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</si>
  <si>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</si>
  <si>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</si>
  <si>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</si>
  <si>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</si>
  <si>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</si>
  <si>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</si>
  <si>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</si>
  <si>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</si>
  <si>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</si>
  <si>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</si>
  <si>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</si>
  <si>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</si>
  <si>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</si>
  <si>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</si>
  <si>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</si>
  <si>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</si>
  <si>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</si>
  <si>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</si>
  <si>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</si>
  <si>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</si>
  <si>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</si>
  <si>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</si>
  <si>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</si>
  <si>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</si>
  <si>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</si>
  <si>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</si>
  <si>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</si>
  <si>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</si>
  <si>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</si>
  <si>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</si>
  <si>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</si>
  <si>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</si>
  <si>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</si>
  <si>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</si>
  <si>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</si>
  <si>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</si>
  <si>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</si>
  <si>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</si>
  <si>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</si>
  <si>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</si>
  <si>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</si>
  <si>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</si>
  <si>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</si>
  <si>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</si>
  <si>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</si>
  <si>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</si>
  <si>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</si>
  <si>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</si>
  <si>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</si>
  <si>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</si>
  <si>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</si>
  <si>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</si>
  <si>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</si>
  <si>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</si>
  <si>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</si>
  <si>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</si>
  <si>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</si>
  <si>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</si>
  <si>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</si>
  <si>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</si>
  <si>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</si>
  <si>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</si>
  <si>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</si>
  <si>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</si>
  <si>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</si>
  <si>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</si>
  <si>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</si>
  <si>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</si>
  <si>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</si>
  <si>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</si>
  <si>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</si>
  <si>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</si>
  <si>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</si>
  <si>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</si>
  <si>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</si>
  <si>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</si>
  <si>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</si>
  <si>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</si>
  <si>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</si>
  <si>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</si>
  <si>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</si>
  <si>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</si>
  <si>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</si>
  <si>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</si>
  <si>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</si>
  <si>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</si>
  <si>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</si>
  <si>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</si>
  <si>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</si>
  <si>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</si>
  <si>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</si>
  <si>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</si>
  <si>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</si>
  <si>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</si>
  <si>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</si>
  <si>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</si>
  <si>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</si>
  <si>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</si>
  <si>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</si>
  <si>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</si>
  <si>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</si>
  <si>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</si>
  <si>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</si>
  <si>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</si>
  <si>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</si>
  <si>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</si>
  <si>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</si>
  <si>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</si>
  <si>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</si>
  <si>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</si>
  <si>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</si>
  <si>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</si>
  <si>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</si>
  <si>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</si>
  <si>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</si>
  <si>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</si>
  <si>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</si>
  <si>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</si>
  <si>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</si>
  <si>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</si>
  <si>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</si>
  <si>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</si>
  <si>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</si>
  <si>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</si>
  <si>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</si>
  <si>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</si>
  <si>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</si>
  <si>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</si>
  <si>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</si>
  <si>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</si>
  <si>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</si>
  <si>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</si>
  <si>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</si>
  <si>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</si>
  <si>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</si>
  <si>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>N</t>
  </si>
  <si>
    <t>²</t>
  </si>
  <si>
    <t>4729</t>
  </si>
  <si>
    <t xml:space="preserve">³) Ð³Ù³ÛÝùÇ ï³ñ³ÍùáõÙ Ýáñ ß»Ýù»ñÇ, ßÇÝáõÃÛáõÝÝ»ñÇ (Ý»ñ³éÛ³É áã ÑÇÙÝ³Ï³Ý)  ßÇÝ³ñ³ñáõÃÛáõÝ (ï»Õ³¹ñÙ³Ý) ÃáõÛÉïíáõÃÛ³Ý Ñ³Ù³ñ                                                            (ïáÕ 1133 + ïáÕ 1334),  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</si>
  <si>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</si>
  <si>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</si>
  <si>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</si>
  <si>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</si>
  <si>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</si>
  <si>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</si>
  <si>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</si>
  <si>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</si>
  <si>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</si>
  <si>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</si>
  <si>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</si>
  <si>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</si>
  <si>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</si>
  <si>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</si>
  <si>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</si>
  <si>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</si>
  <si>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</si>
  <si>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</si>
  <si>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</si>
  <si>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</si>
  <si>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</si>
  <si>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</si>
  <si>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</si>
  <si>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</si>
  <si>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</si>
  <si>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</si>
  <si>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</si>
  <si>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</si>
  <si>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</si>
  <si>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</si>
  <si>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</si>
  <si>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</si>
  <si>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</si>
  <si>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</si>
  <si>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</si>
  <si>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</si>
  <si>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</si>
  <si>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</si>
  <si>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</si>
  <si>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</si>
  <si>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</si>
  <si>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</si>
  <si>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</si>
  <si>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</si>
  <si>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</si>
  <si>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</si>
  <si>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</si>
  <si>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</si>
  <si>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</si>
  <si>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</si>
  <si>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</si>
  <si>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</si>
  <si>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</si>
  <si>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</si>
  <si>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</si>
  <si>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</si>
  <si>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</si>
  <si>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</si>
  <si>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</si>
  <si>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</si>
  <si>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</si>
  <si>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</si>
  <si>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</si>
  <si>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</si>
  <si>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</si>
  <si>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</si>
  <si>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</si>
  <si>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</si>
  <si>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</si>
  <si>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</si>
  <si>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</si>
  <si>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</si>
  <si>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</si>
  <si>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</si>
  <si>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</si>
  <si>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</si>
  <si>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</si>
  <si>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</si>
  <si>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</si>
  <si>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</si>
  <si>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</si>
  <si>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</si>
  <si>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</si>
  <si>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</si>
  <si>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</si>
  <si>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</si>
  <si>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</si>
  <si>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</si>
  <si>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</si>
  <si>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</si>
  <si>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</si>
  <si>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</si>
  <si>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</si>
  <si>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</si>
  <si>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</si>
  <si>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</si>
  <si>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</si>
  <si>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</si>
  <si>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</si>
  <si>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</si>
  <si>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</si>
  <si>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</si>
  <si>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</si>
  <si>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</si>
  <si>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</si>
  <si>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</si>
  <si>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</si>
  <si>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</si>
  <si>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</si>
  <si>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</si>
  <si>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</si>
  <si>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</si>
  <si>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</si>
  <si>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</si>
  <si>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</si>
  <si>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</si>
  <si>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</si>
  <si>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</si>
  <si>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</si>
  <si>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</si>
  <si>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</si>
  <si>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</si>
  <si>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</si>
  <si>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</si>
  <si>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</si>
  <si>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</si>
  <si>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</si>
  <si>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</si>
  <si>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</si>
  <si>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</si>
  <si>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</si>
  <si>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</si>
  <si>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</si>
  <si>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</si>
  <si>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</si>
  <si>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</si>
  <si>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</si>
  <si>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</si>
  <si>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</si>
  <si>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</si>
  <si>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</si>
  <si>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</si>
  <si>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</si>
  <si>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</si>
  <si>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</si>
  <si>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</si>
  <si>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</si>
  <si>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</si>
  <si>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</si>
  <si>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</si>
  <si>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</si>
  <si>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</si>
  <si>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</si>
  <si>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</si>
  <si>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</si>
  <si>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</si>
  <si>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</si>
  <si>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</si>
  <si>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</si>
  <si>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</si>
  <si>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</si>
  <si>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</si>
  <si>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</si>
  <si>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</si>
  <si>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</si>
  <si>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</si>
  <si>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</si>
  <si>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</si>
  <si>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</si>
  <si>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</si>
  <si>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</si>
  <si>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</si>
  <si>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</si>
  <si>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</si>
  <si>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</si>
  <si>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</si>
  <si>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</si>
  <si>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</si>
  <si>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</si>
  <si>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</si>
  <si>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</si>
  <si>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</si>
  <si>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</si>
  <si>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</si>
  <si>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</si>
  <si>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</si>
  <si>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</si>
  <si>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</si>
  <si>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</si>
  <si>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</si>
  <si>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</si>
  <si>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</si>
  <si>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</si>
  <si>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</si>
  <si>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-²å³Ñáí³·ñ³Ï³Ý í×³ñÝ»ñ</t>
  </si>
  <si>
    <t xml:space="preserve"> -Ù³ëÝ³·Çï³Ï³Ý Í³é³ÛáõÃÛáõÝÝ»ñ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</si>
  <si>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</si>
  <si>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</si>
  <si>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</si>
  <si>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</si>
  <si>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</si>
  <si>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</si>
  <si>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</si>
  <si>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</si>
  <si>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</si>
  <si>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</si>
  <si>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</si>
  <si>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</si>
  <si>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</si>
  <si>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</si>
  <si>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</si>
  <si>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</si>
  <si>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</si>
  <si>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</si>
  <si>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</si>
  <si>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</si>
  <si>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</si>
  <si>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</si>
  <si>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</si>
  <si>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</si>
  <si>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</si>
  <si>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</si>
  <si>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</si>
  <si>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</si>
  <si>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</si>
  <si>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</si>
  <si>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</si>
  <si>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</si>
  <si>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</si>
  <si>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</si>
  <si>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</si>
  <si>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</si>
  <si>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</si>
  <si>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</si>
  <si>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</si>
  <si>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</si>
  <si>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</si>
  <si>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</si>
  <si>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</si>
  <si>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</si>
  <si>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</si>
  <si>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</si>
  <si>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</si>
  <si>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</si>
  <si>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</si>
  <si>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</si>
  <si>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</si>
  <si>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</si>
  <si>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</si>
  <si>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</si>
  <si>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</si>
  <si>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</si>
  <si>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</si>
  <si>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</si>
  <si>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</si>
  <si>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</si>
  <si>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</si>
  <si>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</si>
  <si>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</si>
  <si>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</si>
  <si>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</si>
  <si>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</si>
  <si>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</si>
  <si>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</si>
  <si>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</si>
  <si>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</si>
  <si>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</si>
  <si>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</si>
  <si>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</si>
  <si>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</si>
  <si>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4727</t>
  </si>
  <si>
    <t>4728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</si>
  <si>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</si>
  <si>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</si>
  <si>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</si>
  <si>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</si>
  <si>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</si>
  <si>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</si>
  <si>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</si>
  <si>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</si>
  <si>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</si>
  <si>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</si>
  <si>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</si>
  <si>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</si>
  <si>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</si>
  <si>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</si>
  <si>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</si>
  <si>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</si>
  <si>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</si>
  <si>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</si>
  <si>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</si>
  <si>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</si>
  <si>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</si>
  <si>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</si>
  <si>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</si>
  <si>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</si>
  <si>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</si>
  <si>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</si>
  <si>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</si>
  <si>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</si>
  <si>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</si>
  <si>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</si>
  <si>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</si>
  <si>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</si>
  <si>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</si>
  <si>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</si>
  <si>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</si>
  <si>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</si>
  <si>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</si>
  <si>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</si>
  <si>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</si>
  <si>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</si>
  <si>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</si>
  <si>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</si>
  <si>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</si>
  <si>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</si>
  <si>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</si>
  <si>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</si>
  <si>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</si>
  <si>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</si>
  <si>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</si>
  <si>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</si>
  <si>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</si>
  <si>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</si>
  <si>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</si>
  <si>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</si>
  <si>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</si>
  <si>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</si>
  <si>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</si>
  <si>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</si>
  <si>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</si>
  <si>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</si>
  <si>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</si>
  <si>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</si>
  <si>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</si>
  <si>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</si>
  <si>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</si>
  <si>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</si>
  <si>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</si>
  <si>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</si>
  <si>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</si>
  <si>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</si>
  <si>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</si>
  <si>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</si>
  <si>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</si>
  <si>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</si>
  <si>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</si>
  <si>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</si>
  <si>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</si>
  <si>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</si>
  <si>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</si>
  <si>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</si>
  <si>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</si>
  <si>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</si>
  <si>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</si>
  <si>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</si>
  <si>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</si>
  <si>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</si>
  <si>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</si>
  <si>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</si>
  <si>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</si>
  <si>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</si>
  <si>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</si>
  <si>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</si>
  <si>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</si>
  <si>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</si>
  <si>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</si>
  <si>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</si>
  <si>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</si>
  <si>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</si>
  <si>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</si>
  <si>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</si>
  <si>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</si>
  <si>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</si>
  <si>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</si>
  <si>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</si>
  <si>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</si>
  <si>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</si>
  <si>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</si>
  <si>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</si>
  <si>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</si>
  <si>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</si>
  <si>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</si>
  <si>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</si>
  <si>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</si>
  <si>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</si>
  <si>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</si>
  <si>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</si>
  <si>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</si>
  <si>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</si>
  <si>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</si>
  <si>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</si>
  <si>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</si>
  <si>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</si>
  <si>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</si>
  <si>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</si>
  <si>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</si>
  <si>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</si>
  <si>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</si>
  <si>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</si>
  <si>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</si>
  <si>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</si>
  <si>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</si>
  <si>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</si>
  <si>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</si>
  <si>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</si>
  <si>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</si>
  <si>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</si>
  <si>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</si>
  <si>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</si>
  <si>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</si>
  <si>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</si>
  <si>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</si>
  <si>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</si>
  <si>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</si>
  <si>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</si>
  <si>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</si>
  <si>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</si>
  <si>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</si>
  <si>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</si>
  <si>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</si>
  <si>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</si>
  <si>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</si>
  <si>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</si>
  <si>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</si>
  <si>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</si>
  <si>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</si>
  <si>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</si>
  <si>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</si>
  <si>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</si>
  <si>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</si>
  <si>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</si>
  <si>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</si>
  <si>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</si>
  <si>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</si>
  <si>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</si>
  <si>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</si>
  <si>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</si>
  <si>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</si>
  <si>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</si>
  <si>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</si>
  <si>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</si>
  <si>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</si>
  <si>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</si>
  <si>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</si>
  <si>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</si>
  <si>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</si>
  <si>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</si>
  <si>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</si>
  <si>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</si>
  <si>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</si>
  <si>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</si>
  <si>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</si>
  <si>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</si>
  <si>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</si>
  <si>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</si>
  <si>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</si>
  <si>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</si>
  <si>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</si>
  <si>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</si>
  <si>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</si>
  <si>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</si>
  <si>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</si>
  <si>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</si>
  <si>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</si>
  <si>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</si>
  <si>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</si>
  <si>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</si>
  <si>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</si>
  <si>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</si>
  <si>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</si>
  <si>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</si>
  <si>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</si>
  <si>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</si>
  <si>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</si>
  <si>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</si>
  <si>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</si>
  <si>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</si>
  <si>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</si>
  <si>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</si>
  <si>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</si>
  <si>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</si>
  <si>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</si>
  <si>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</si>
  <si>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</si>
  <si>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</si>
  <si>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</si>
  <si>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</si>
  <si>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</si>
  <si>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</si>
  <si>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</si>
  <si>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</si>
  <si>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</si>
  <si>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</si>
  <si>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</si>
  <si>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</si>
  <si>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</si>
  <si>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</si>
  <si>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</si>
  <si>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</si>
  <si>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</si>
  <si>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</si>
  <si>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</si>
  <si>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</si>
  <si>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</si>
  <si>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</si>
  <si>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</si>
  <si>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</si>
  <si>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</si>
  <si>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</si>
  <si>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</si>
  <si>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</si>
  <si>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</si>
  <si>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</si>
  <si>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</si>
  <si>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</si>
  <si>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</si>
  <si>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</si>
  <si>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</si>
  <si>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</si>
  <si>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</si>
  <si>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</si>
  <si>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</si>
  <si>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</si>
  <si>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</si>
  <si>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</si>
  <si>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</si>
  <si>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</si>
  <si>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</si>
  <si>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</si>
  <si>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</si>
  <si>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</si>
  <si>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</si>
  <si>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</si>
  <si>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</si>
  <si>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</si>
  <si>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</si>
  <si>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</si>
  <si>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</si>
  <si>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</si>
  <si>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</si>
  <si>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</si>
  <si>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</si>
  <si>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</si>
  <si>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</si>
  <si>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</si>
  <si>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</si>
  <si>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</si>
  <si>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</si>
  <si>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</si>
  <si>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</si>
  <si>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</si>
  <si>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</si>
  <si>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</si>
  <si>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</si>
  <si>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</si>
  <si>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</si>
  <si>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</si>
  <si>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</si>
  <si>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</si>
  <si>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</si>
  <si>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</si>
  <si>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</si>
  <si>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</si>
  <si>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</si>
  <si>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</si>
  <si>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</si>
  <si>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</si>
  <si>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</si>
  <si>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</si>
  <si>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</si>
  <si>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</si>
  <si>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</si>
  <si>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</si>
  <si>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 Þ»Ýù»ñÇ ¨ ßÇÝáõÃÛáõÝÝ»ñÇ Ï³åÇï³É í»ñ³Ýáñá·áõÙ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</si>
  <si>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</si>
  <si>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</si>
  <si>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</si>
  <si>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</si>
  <si>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</si>
  <si>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</si>
  <si>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</si>
  <si>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</si>
  <si>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</si>
  <si>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</si>
  <si>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</si>
  <si>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</si>
  <si>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</si>
  <si>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</si>
  <si>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</si>
  <si>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</si>
  <si>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</si>
  <si>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</si>
  <si>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</si>
  <si>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</si>
  <si>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</si>
  <si>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</si>
  <si>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</si>
  <si>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</si>
  <si>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</si>
  <si>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</si>
  <si>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</si>
  <si>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</si>
  <si>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</si>
  <si>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</si>
  <si>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</si>
  <si>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</si>
  <si>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</si>
  <si>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</si>
  <si>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</si>
  <si>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</si>
  <si>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</si>
  <si>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</si>
  <si>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</si>
  <si>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</si>
  <si>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</si>
  <si>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</si>
  <si>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</si>
  <si>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</si>
  <si>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</si>
  <si>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</si>
  <si>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</si>
  <si>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</si>
  <si>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</si>
  <si>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</si>
  <si>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</si>
  <si>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</si>
  <si>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</si>
  <si>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</si>
  <si>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</si>
  <si>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</si>
  <si>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</si>
  <si>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</si>
  <si>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</si>
  <si>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</si>
  <si>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</si>
  <si>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 Ð²Ø²ÚÜøÆ  ´ÚàôæºÆ Ì²ÊêºðÀ` Àêî ´Úàôæºî²ÚÆÜ Ì²ÊêºðÆ  ¶àðÌ²è²Î²Ü ºì îÜîºê²¶Æî²Î²Ü  ¸²ê²Î²ð¶Ø²Ü</t>
  </si>
  <si>
    <t>êÇÝÃ»-ïÇÏ Ñ³ßÇí</t>
  </si>
  <si>
    <t>7</t>
  </si>
  <si>
    <t>8</t>
  </si>
  <si>
    <t>9</t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</si>
  <si>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</si>
  <si>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-êáóÇ³É³Ï³Ý ³å³ÑáíáõÃÛ³Ý í×³ñÝ»ñ</t>
  </si>
  <si>
    <t>-¾Ý»ñ·»ïÇÏ  Í³é³ÛáõÃÛáõÝÝ»ñ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</si>
  <si>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</si>
  <si>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</si>
  <si>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</si>
  <si>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</si>
  <si>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 xml:space="preserve">ÀÝ¹Ñ³Ýáõñ µÝáõÛÃÇ Ñ³Ýñ³ÛÇÝ Í³é³ÛáõÃÛáõÝÝ»ñ (³ÛÉ ¹³ë»ñÇÝ ãå³ïÏ³ÝáÕ), áñÇó` 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</si>
  <si>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</si>
  <si>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</si>
  <si>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</si>
  <si>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</si>
  <si>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</si>
  <si>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</si>
  <si>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</si>
  <si>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</si>
  <si>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</si>
  <si>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</si>
  <si>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</si>
  <si>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</si>
  <si>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</si>
  <si>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</si>
  <si>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</si>
  <si>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</si>
  <si>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-â³ñï³¹ñí³Í ³ÏïÇíÝ»ñÇ Çñ³óáõÙÇó Ùáõïù»ñ, ³Û¹ ÃíáõÙ`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</si>
  <si>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</si>
  <si>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</si>
  <si>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</si>
  <si>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</si>
  <si>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</si>
  <si>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</si>
  <si>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</si>
  <si>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</si>
  <si>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</si>
  <si>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</si>
  <si>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</si>
  <si>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</si>
  <si>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</si>
  <si>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</si>
  <si>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</si>
  <si>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</si>
  <si>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- Þ»Ýù»ñÇ ¨ ßÇÝáõÃÛáõÝÝ»ñÇ Ï³åÇï³É í»ñ³Ýáñá·áõÙ</t>
  </si>
  <si>
    <t>öáÕáóÝ»ñÇ Éáõë³íáñáõÙ, áñÇó`</t>
  </si>
  <si>
    <t>ÐÐ Îàî²ÚøÆ Ø²ð¼Æ</t>
  </si>
  <si>
    <t>´Ý³Ï³ñ³Ý³ÛÇÝ ßÇÝ³ñ³ñáõÃÛ³Ý ¨ ÏáÙáõÝ³É Í³é³ÛáõÃÛáõÝÝ»ñÇ ·Íáí Ñ»ï³½áï³Ï³Ý ¨ Ý³Ë³·Í³ÛÇÝ ³ßË³ï³ÝùÝ»ñ, áñÇó`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</si>
  <si>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</si>
  <si>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</si>
  <si>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</si>
  <si>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</si>
  <si>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</si>
  <si>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>²éáÕç³å³ÑáõÃÛ³Ý ·Íáí Ñ»ï³½áï³Ï³Ý ¨ Ý³Ë³·Í³ÛÇÝ ³ßË³ï³ÝùÝ»ñ , áñÇó`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</si>
  <si>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</si>
  <si>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</si>
  <si>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</si>
  <si>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</si>
  <si>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</si>
  <si>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-ÜíÇñ³ïíáõÃÛáõÝÝ»ñ ³ÛÉ ß³ÑáõÛÃ ãÑ»ï³åÝ¹áÕ Ï³½Ù³Ï»ñåáõÃÛáõÝÝ»ñÇÝ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</si>
  <si>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</si>
  <si>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</si>
  <si>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</si>
  <si>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</si>
  <si>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</si>
  <si>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</si>
  <si>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>Àëï Ù³Ï³ñ¹³ÏÝ»ñÇ ã¹³ë³Ï³ñ·íáÕ ÏñÃáõÃÛáõÝ, áñÇó`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</si>
  <si>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</si>
  <si>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</si>
  <si>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</si>
  <si>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</si>
  <si>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</si>
  <si>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</si>
  <si>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</si>
  <si>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</si>
  <si>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</si>
  <si>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</si>
  <si>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</si>
  <si>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</si>
  <si>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</si>
  <si>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 xml:space="preserve"> -ä³Ñáõëï³ÛÇÝ ÙÇçáóÝ»ñ, ³Û¹ ÃíáõÙ`</t>
  </si>
  <si>
    <t xml:space="preserve"> - î»Õ»Ï³ïí³Ï³Ý Í³é³ÛáõÃÛáõÝÝ»ñ</t>
  </si>
  <si>
    <t xml:space="preserve"> -Ñ³Ù³Ï³ñ·ã³ÛÇÝ Í³é³ÛáõÃÛáõÝÝ»ñ</t>
  </si>
  <si>
    <t xml:space="preserve">-êáõµëÇ¹Ç³Ý»ñ áã å»ï³Ï³Ý (áã h³Ù³ÛÝù³ÛÇÝ) áã ýÇÝ³Ýë³Ï³Ý Ï³½Ù³Ï»ñåáõÃÛáõÝÝ»ñÇÝ </t>
  </si>
  <si>
    <t>- Ü³Ë³·Í³Ñ»ï³½áï³Ï³Ý Í³Ëë»ñ</t>
  </si>
  <si>
    <t xml:space="preserve"> -Ñ³ïáõÏ Ýå³ï³Ï³ÛÇÝ ³ÛÉ ÝÛáõÃ»ñ</t>
  </si>
  <si>
    <t xml:space="preserve"> -ï»Õ»Ï³ïí³Ï³Ý Í³é³ÛáõÃÛáõÝÝ»ñ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</si>
  <si>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</si>
  <si>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</si>
  <si>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</si>
  <si>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</si>
  <si>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</si>
  <si>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</si>
  <si>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</si>
  <si>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</si>
  <si>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</si>
  <si>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</si>
  <si>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</si>
  <si>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</si>
  <si>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</si>
  <si>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</si>
  <si>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</si>
  <si>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</si>
  <si>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</si>
  <si>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</si>
  <si>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</si>
  <si>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</si>
  <si>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</si>
  <si>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</si>
  <si>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</si>
  <si>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</si>
  <si>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</si>
  <si>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</si>
  <si>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</si>
  <si>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</si>
  <si>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</si>
  <si>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</si>
  <si>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</si>
  <si>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</si>
  <si>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 xml:space="preserve"> -ì³ñã³Ï³Ý ë³ñù³íáñáõÙÝ»ñ</t>
  </si>
  <si>
    <t>1146</t>
  </si>
  <si>
    <t>1147</t>
  </si>
  <si>
    <t>Å·) ²íïáÏ³Û³Ý³ï»ÕÇ Ñ³Ù³ñ</t>
  </si>
  <si>
    <t>Å¹) Ð³Ù³ÛÝùÇ ï³ñ³ÍùáõÙ ·ïÝíáÕ Ë³ÝáõÃÝ»ñáõÙ, Ïñå³ÏÝ»ñáõÙ ï»ËÝÇÏ³Ï³Ý Ñ»ÕáõÏÝ»ñÇ í³×³éùÇ ÃáõÛïíáõÃÛ³Ý Ñ³Ù³ñ</t>
  </si>
  <si>
    <t xml:space="preserve">½) Ð³Ù³ÛÝùÇ ï³ñ³ÍùáõÙ ·áñÍáÕ Ñ»ÕáõÏ í³é»ÉÇùÇ, ë»ÕÙí³Í µÝ³Ï³Ý Ï³Ù Ñ»ÕáõÏ³óí³Í ·³½»ñÇ Ù³Ýñ³Í³Ë ³é¨ïñÇ Ï»ï»ñáõÙ Ñ»ÕáõÏ í³é»ÉÇùÇ ¨ (Ï³Ù) ë»ÕÙí³Í  µÝ³Ï³Ý Ï³Ù Ñ»ÕáõÏ³óí³Í Ý³íÃ³ÛÇÝ ·³½»ñÇ ¨ ï»ËÝÇÏ³Ï³Ý Ñ»ÕáõÏÝ»ñÇ í³×³éùÇ ÃáõÛÉïíáõÃÛ³Ý Ñ³Ù³ñ </t>
  </si>
  <si>
    <t xml:space="preserve">  - Þ»Ýù»ñÇ ¨ ßÇÝáõÃÛáõÝÝ»ñÇ Ï³åÇï³É í»ñ³Ýáñá·áõÙ</t>
  </si>
  <si>
    <t xml:space="preserve"> -Ð³Ù³Ï³ñ·ã³ÛÇÝ  Í³é³ÛáõÃÛáõÝÝ»ñ</t>
  </si>
  <si>
    <t>1148</t>
  </si>
  <si>
    <t>Å») Ð³Ù³ÛÝùÇ ï³ñ³ÍùáõÙ Ñ³Ýñ³ÛÇÝ ëÝÝ¹Ç Ï³½Ù³Ï»ñåÙ³Ý ¨ Çñ³óÙ³Ý ÃáõÛïíáõÃÛ³Ý Ñ³Ù³ñ</t>
  </si>
  <si>
    <t xml:space="preserve"> - ä³ñï³¹Çñ í×³ñÝ»ñ</t>
  </si>
  <si>
    <t>Ö³Ý³å³ñÑ³ÛÇÝ ïñ³Ýëåáñï</t>
  </si>
  <si>
    <t>ՀՀ ՖԻՆԱՆՍՆԵՐԻ ՆԱԽԱՐԱՐՈՒԹՅՈՒՆ ԿԵՆՏՐՈՆԱԿԱՆ ԳԱՆՁԱՊԵՏԱՐԱՆ</t>
  </si>
  <si>
    <t>îñ³Ýëåáñï³ÛÇÝ ë³ñù³íáñáõÙÝ»ñ</t>
  </si>
  <si>
    <t>¶»á¹»½Ç³Ï³Ý ù³ñï»½³·ñ³Ï³Ý Í³Ëë»ñ</t>
  </si>
  <si>
    <t xml:space="preserve"> - ²ÛÉ Ýå³ëïÝ»ñ µÛáõç»Çó</t>
  </si>
  <si>
    <t xml:space="preserve">  - Þ»Ýù»ñÇ ¨ ßÇÝáõÃÛáõÝÝ»ñÇ ÁÝÃ³óÇÏ Ýáñá·áõÙ</t>
  </si>
  <si>
    <t>ì³ñã³Ï³Ý ë³ñù³íáñáõÙÝ»ñ</t>
  </si>
  <si>
    <t xml:space="preserve"> -îñ³Ýëåáñï³ÛÇÝ ë³ñù³íáñáõÙÝ»ñ</t>
  </si>
  <si>
    <t xml:space="preserve"> -îñ³ÝëåáñïÇ í³ñÓ³Ï³ÉáõÃÛáõÝ</t>
  </si>
  <si>
    <t>-²ÛÉ Ï³åÇï³É ¹ñ³Ù³ßÝáñÑÝ»ñ</t>
  </si>
  <si>
    <t xml:space="preserve"> Հատուկ նպատակային նյութեր</t>
  </si>
  <si>
    <r>
      <t xml:space="preserve"> </t>
    </r>
    <r>
      <rPr>
        <b/>
        <u val="single"/>
        <sz val="14"/>
        <rFont val="Arial LatArm"/>
        <family val="2"/>
      </rPr>
      <t>Ð²îì²Ì 6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</si>
  <si>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b/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</si>
  <si>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b/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</si>
  <si>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b/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</si>
  <si>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ÃíáõÙ` </t>
    </r>
    <r>
      <rPr>
        <b/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</si>
  <si>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b/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</si>
  <si>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ä²Þîä²ÜàôÂÚàôÜ, 
³Û¹ ÃíáõÙ` </t>
    </r>
    <r>
      <rPr>
        <b/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</si>
  <si>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b/>
        <sz val="8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</si>
  <si>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b/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</si>
  <si>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ÎðàÜ, ³Û¹ ÃíáõÙ`
</t>
    </r>
    <r>
      <rPr>
        <b/>
        <sz val="8"/>
        <rFont val="Arial LatArm"/>
        <family val="2"/>
      </rPr>
      <t>(ïáÕ2810+ïáÕ2820+ïáÕ2830+ïáÕ2840+ïáÕ2850+ïáÕ2860)</t>
    </r>
  </si>
  <si>
    <r>
      <t xml:space="preserve">ÎðÂàôÂÚàôÜ, ³Û¹ ÃíáõÙ` 
</t>
    </r>
    <r>
      <rPr>
        <b/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</si>
  <si>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b/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</si>
  <si>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b/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</si>
  <si>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</si>
  <si>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</si>
  <si>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</si>
  <si>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</si>
  <si>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                                                                       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</si>
  <si>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</si>
  <si>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</si>
  <si>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</si>
  <si>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</si>
  <si>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</si>
  <si>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</si>
  <si>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</si>
  <si>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                                                                                  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</si>
  <si>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                                           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</si>
  <si>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</si>
  <si>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 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</si>
  <si>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</si>
  <si>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</si>
  <si>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LatArm"/>
        <family val="2"/>
      </rPr>
      <t xml:space="preserve">(ïáÕ4331+ïáÕ4332+ïáÕ4333) </t>
    </r>
  </si>
  <si>
    <r>
      <t xml:space="preserve">1.4 êàô´êÆ¸Æ²Üºð                                                                                                 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</si>
  <si>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                                             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</si>
  <si>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</si>
  <si>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</si>
  <si>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</si>
  <si>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</si>
  <si>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</si>
  <si>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</si>
  <si>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</si>
  <si>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</si>
  <si>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</si>
  <si>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</si>
  <si>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</si>
  <si>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</si>
  <si>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</si>
  <si>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</si>
  <si>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</si>
  <si>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</si>
  <si>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</si>
  <si>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</si>
  <si>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 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</si>
  <si>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                                                                    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</si>
  <si>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                                                             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</si>
  <si>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</si>
  <si>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</si>
  <si>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</si>
  <si>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</si>
  <si>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</si>
  <si>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                                                              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</si>
  <si>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</si>
  <si>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</si>
  <si>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</si>
  <si>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</si>
  <si>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</si>
  <si>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</si>
  <si>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</si>
  <si>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</si>
  <si>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t xml:space="preserve"> </t>
    </r>
    <r>
      <rPr>
        <b/>
        <u val="single"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</si>
  <si>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</si>
  <si>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</si>
  <si>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rPr>
        <b/>
        <sz val="14"/>
        <rFont val="Arial LatArm"/>
        <family val="2"/>
      </rPr>
      <t xml:space="preserve">ÀÜ¸²ØºÜÀ Ì²Êêºð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</si>
  <si>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</si>
  <si>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</si>
  <si>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</si>
  <si>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</si>
  <si>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</si>
  <si>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</si>
  <si>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</si>
  <si>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</si>
  <si>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</si>
  <si>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</si>
  <si>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                                                                                                    </t>
    </r>
    <r>
      <rPr>
        <sz val="8"/>
        <rFont val="Arial LatArm"/>
        <family val="2"/>
      </rPr>
      <t>(ïáÕ3110)</t>
    </r>
  </si>
  <si>
    <r>
      <t xml:space="preserve">ÀÜ¸²ØºÜÀ  ºÎ²ØàôîÜºð                                                    </t>
    </r>
    <r>
      <rPr>
        <sz val="10"/>
        <rFont val="Arial LatArm"/>
        <family val="2"/>
      </rPr>
      <t>(ïáÕ 1100 + ïáÕ 1200+ïáÕ 1300)</t>
    </r>
  </si>
  <si>
    <r>
      <t xml:space="preserve"> â²ðºÜò²ì²Ü  </t>
    </r>
    <r>
      <rPr>
        <b/>
        <i/>
        <sz val="14"/>
        <rFont val="Arial LatArm"/>
        <family val="2"/>
      </rPr>
      <t xml:space="preserve"> Ð²Ø²ÚÜøÆ</t>
    </r>
  </si>
  <si>
    <r>
      <t xml:space="preserve">Ð³ëï³ïí³Í ¿ </t>
    </r>
    <r>
      <rPr>
        <i/>
        <sz val="18"/>
        <rFont val="Arial LatArm"/>
        <family val="2"/>
      </rPr>
      <t xml:space="preserve"> </t>
    </r>
    <r>
      <rPr>
        <sz val="14"/>
        <rFont val="Arial LatArm"/>
        <family val="2"/>
      </rPr>
      <t xml:space="preserve"> Ñ³Ù³ÛÝùÇ</t>
    </r>
  </si>
  <si>
    <r>
      <t xml:space="preserve">Ð²Ø²ÚÜøÆ ÔºÎ²ì²ðª </t>
    </r>
    <r>
      <rPr>
        <b/>
        <u val="single"/>
        <sz val="14"/>
        <rFont val="Arial LatArm"/>
        <family val="2"/>
      </rPr>
      <t xml:space="preserve">                         </t>
    </r>
    <r>
      <rPr>
        <b/>
        <i/>
        <sz val="14"/>
        <rFont val="Arial LatArm"/>
        <family val="2"/>
      </rPr>
      <t>Ð.Î.Þ²Ð¶²È¸Ú²Ü</t>
    </r>
  </si>
  <si>
    <t xml:space="preserve">խ) Ð³Ù³ÛÝùÇ í³ñã³Ï³Ý  ï³ñ³ÍùáõÙ քաղաքացիական հոգեհանգստի ծիսակատ. Իրակ. թույլտվություն </t>
  </si>
  <si>
    <t>Նախագծ. Նախահաշվ. Փաստ. Կազմում</t>
  </si>
  <si>
    <t>1113</t>
  </si>
  <si>
    <t>Համայնքի բյուջե մուտքագրվող անշարժ գույքի հարկ</t>
  </si>
  <si>
    <t>ԱԳՀ*</t>
  </si>
  <si>
    <t>*</t>
  </si>
  <si>
    <t>կան որոշակի անճշտություններ</t>
  </si>
  <si>
    <t xml:space="preserve"> -Մոնտաժված ë³ñù³íáñáõÙÝ»ñ</t>
  </si>
  <si>
    <t xml:space="preserve">  - Þ»Ýù»ñÇ ¨ ßÇÝáõÃÛáõÝÝ»ñÇ ձեռքբերում</t>
  </si>
  <si>
    <t xml:space="preserve"> - Մասնագիտական ծառայություններ</t>
  </si>
  <si>
    <t>2023 Âì²Î²ÜÆ ´Úàôæº</t>
  </si>
  <si>
    <t>4721</t>
  </si>
  <si>
    <t xml:space="preserve"> -աշխ. խեղման Ýå³ëïÝ»ñ µÛáõç»Çó</t>
  </si>
  <si>
    <t>²ÛÉ í³ñÓ³ïñáõÃÛáõÝÝ»ñ</t>
  </si>
  <si>
    <t>³í³·³Ýáõ 2022Ã .¹»Ïï»Ùµ»ñÇ _26_-Ç ÃÇí  _79_ - Ü áñáßÙ³Ùµ</t>
  </si>
  <si>
    <t>72785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</si>
  <si>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</si>
  <si>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</si>
  <si>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</si>
  <si>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</si>
  <si>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</si>
  <si>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</si>
  <si>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</si>
  <si>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</si>
  <si>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</si>
  <si>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</si>
  <si>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</t>
  </si>
  <si>
    <t xml:space="preserve">îáÕÇ          NN  </t>
  </si>
  <si>
    <t xml:space="preserve">        ³Û¹ ÃíáõÙ`</t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</si>
  <si>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</si>
  <si>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 xml:space="preserve">(ïáÕ 8110+ïáÕ 8160), (ïáÕ 8010 - ïáÕ 8200) </t>
    </r>
  </si>
  <si>
    <r>
      <t xml:space="preserve">1. öàÊ²èàô ØÆæàòÜºð                                           </t>
    </r>
    <r>
      <rPr>
        <i/>
        <sz val="9"/>
        <rFont val="Arial LatArm"/>
        <family val="2"/>
      </rPr>
      <t>(ïáÕ 8111+ïáÕ 8120)</t>
    </r>
  </si>
  <si>
    <t xml:space="preserve"> 1.1. ²ñÅ»ÃÕÃ»ñ (µ³ó³éáõÃÛ³Ùµ µ³ÅÝ»ïáÙë»ñÇ ¨ Ï³åÇï³ÉáõÙ ³ÛÉ Ù³ëÝ³ÏóáõÃÛ³Ý) (ïáÕ 8112+ ïáÕ 8113)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</si>
  <si>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</si>
  <si>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</si>
  <si>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</si>
  <si>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</si>
  <si>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</si>
  <si>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r>
      <t>1.2. ì³ñÏ»ñ ¨ ÷áË³ïíáõÃÛáõÝÝ»ñ (ëï³óáõÙ ¨ Ù³ñáõÙ)                          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</si>
  <si>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t xml:space="preserve">1.2.1. ì³ñÏ»ñ (ïáÕ 8122+ ïáÕ 8130) </t>
  </si>
  <si>
    <t xml:space="preserve">  - í³ñÏ»ñÇ ëï³óáõÙ  (ïáÕ 8123+ ïáÕ 8124)</t>
  </si>
  <si>
    <t>9112</t>
  </si>
  <si>
    <t>å»ï³Ï³Ý µÛáõç»Çó</t>
  </si>
  <si>
    <t>³ÛÉ ³ÕµÛáõñÝ»ñÇó</t>
  </si>
  <si>
    <t xml:space="preserve">  - ëï³óí³Í í³ñÏ»ñÇ ÑÇÙÝ³Ï³Ý  ·áõÙ³ñÇ Ù³ñáõÙ   (ïáÕ 8131+ ïáÕ 8132)</t>
  </si>
  <si>
    <t>6112</t>
  </si>
  <si>
    <t>ÐÐ å»ï³Ï³Ý µÛáõç»ÇÝ</t>
  </si>
  <si>
    <t>³ÛÉ ³ÕµÛáõñÝ»ñÇÝ</t>
  </si>
  <si>
    <t>1.2.2. öáË³ïíáõÃÛáõÝÝ»ñ  (ïáÕ 8141+ ïáÕ 8150)</t>
  </si>
  <si>
    <t xml:space="preserve">  - µÛáõç»ï³ÛÇÝ ÷áË³ïíáõÃÛáõÝÝ»ñÇ ëï³óáõÙ   (ïáÕ 8142+ ïáÕ 8143) </t>
  </si>
  <si>
    <t>ÐÐ å»ï³Ï³Ý µÛáõç»Çó</t>
  </si>
  <si>
    <t>ÐÐ ³ÛÉ Ñ³Ù³ÛÝùÝ»ñÇ µÛáõç»Ý»ñÇó</t>
  </si>
  <si>
    <t xml:space="preserve">  - ëï³óí³Í ÷áË³ïíáõÃÛáõÝÝ»ñÇ ·áõÙ³ñÇ Ù³ñáõÙ  (ïáÕ 8151+ ïáÕ 8152) </t>
  </si>
  <si>
    <t>ÐÐ ³ÛÉ Ñ³Ù³ÛÝùÝ»ñÇ µÛáõç»Ý»ñÇÝ</t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</si>
  <si>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</si>
  <si>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t xml:space="preserve">2.1. ´³ÅÝ»ïáÙë»ñ ¨ Ï³åÇï³ÉáõÙ ³ÛÉ Ù³ëÝ³ÏóáõÃÛáõÝ  (ïáÕ 8162+ ïáÕ 8163 + ïáÕ 8164)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</si>
  <si>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</si>
  <si>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</si>
  <si>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</si>
  <si>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</si>
  <si>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</si>
  <si>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>2.2. öáË³ïíáõÃÛáõÝÝ»ñ  (ïáÕ 8171+ ïáÕ 8172)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</si>
  <si>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</si>
  <si>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</si>
  <si>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</si>
  <si>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</si>
  <si>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</si>
  <si>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</si>
  <si>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</si>
  <si>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</si>
  <si>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</si>
  <si>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</si>
  <si>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</si>
  <si>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</si>
  <si>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</si>
  <si>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</si>
  <si>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t>8199³</t>
  </si>
  <si>
    <t>áñÇó` Í³Ëë»ñÇ ýÇÝ³Ýë³íáñÙ³ÝÁ ãáõÕÕí³Í Ñ³Ù³ÛÝùÇ µÛáõç»Ç ÙÇçáóÝ»ñÇ ï³ñ»ëÏ½µÇ ³½³ï ÙÝ³óáñ¹Ç ·áõÙ³ñÁ</t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</si>
  <si>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</si>
  <si>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</si>
  <si>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t xml:space="preserve"> 1.1. ²ñÅ»ÃÕÃ»ñ (µ³ó³éáõÃÛ³Ùµ µ³ÅÝ»ïáÙë»ñÇ ¨ Ï³åÇï³ÉáõÙ ³ÛÉ Ù³ëÝ³ÏóáõÃÛ³Ý)  (ïáÕ 8212+ ïáÕ 8213)</t>
  </si>
  <si>
    <t>9121</t>
  </si>
  <si>
    <t>6121</t>
  </si>
  <si>
    <t>1.2. ì³ñÏ»ñ ¨ ÷áË³ïíáõÃÛáõÝÝ»ñ (ëï³óáõÙ ¨ Ù³ñáõÙ)                          (ïáÕ 8221+ïáÕ 8240)</t>
  </si>
  <si>
    <t>1.2.1. ì³ñÏ»ñ  (ïáÕ 8222+ ïáÕ 8230)</t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</si>
  <si>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</si>
  <si>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</si>
  <si>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</si>
  <si>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</si>
  <si>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t>1.2.2. öáË³ïíáõÃÛáõÝÝ»ñ  (ïáÕ 8241+ ïáÕ 8250)</t>
  </si>
  <si>
    <t xml:space="preserve">  - ÷áË³ïíáõÃÛáõÝÝ»ñÇ ëï³óáõÙ</t>
  </si>
  <si>
    <t xml:space="preserve">  - ëï³óí³Í ÷áË³ïíáõÃÛáõÝÝ»ñÇ ·áõÙ³ñÇ Ù³ñáõÙ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</si>
</sst>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_(* #,##0.000_);_(* \(#,##0.000\);_(* &quot;-&quot;??_);_(@_)"/>
    <numFmt numFmtId="211" formatCode="_(* #,##0.0_);_(* \(#,##0.0\);_(* &quot;-&quot;??_);_(@_)"/>
    <numFmt numFmtId="212" formatCode="0.000"/>
    <numFmt numFmtId="213" formatCode="_-* #,##0.0_р_._-;\-* #,##0.0_р_._-;_-* &quot;-&quot;?_р_._-;_-@_-"/>
    <numFmt numFmtId="214" formatCode="_-* #,##0_р_._-;\-* #,##0_р_._-;_-* &quot;-&quot;?_р_._-;_-@_-"/>
    <numFmt numFmtId="215" formatCode="0.0000"/>
    <numFmt numFmtId="216" formatCode="#\ ##0.0"/>
    <numFmt numFmtId="217" formatCode="0.00;[Red]0.00"/>
    <numFmt numFmtId="218" formatCode="_(* #,##0.000000000_);_(* \(#,##0.000000000\);_(* &quot;-&quot;??_);_(@_)"/>
    <numFmt numFmtId="219" formatCode="0;[Red]0"/>
    <numFmt numFmtId="220" formatCode="_(* #,##0.0_);_(* \(#,##0.0\);_(* &quot;-&quot;?_);_(@_)"/>
    <numFmt numFmtId="221" formatCode="_-* #,##0.0\ _₽_-;\-* #,##0.0\ _₽_-;_-* &quot;-&quot;?\ _₽_-;_-@_-"/>
  </numFmts>
  <fonts count="8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LatArm"/>
      <family val="2"/>
    </font>
    <font>
      <b/>
      <u val="single"/>
      <sz val="14"/>
      <name val="Arial LatArm"/>
      <family val="2"/>
    </font>
    <font>
      <b/>
      <sz val="12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b/>
      <i/>
      <sz val="8"/>
      <name val="Arial LatArm"/>
      <family val="2"/>
    </font>
    <font>
      <b/>
      <i/>
      <sz val="7"/>
      <name val="Arial LatArm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b/>
      <sz val="7"/>
      <name val="Arial LatArm"/>
      <family val="2"/>
    </font>
    <font>
      <b/>
      <sz val="8"/>
      <color indexed="10"/>
      <name val="Arial LatArm"/>
      <family val="2"/>
    </font>
    <font>
      <b/>
      <i/>
      <sz val="11"/>
      <name val="Arial LatArm"/>
      <family val="2"/>
    </font>
    <font>
      <b/>
      <sz val="10"/>
      <name val="Arial LatArm"/>
      <family val="2"/>
    </font>
    <font>
      <b/>
      <i/>
      <sz val="12"/>
      <name val="Arial LatArm"/>
      <family val="2"/>
    </font>
    <font>
      <b/>
      <sz val="9"/>
      <color indexed="8"/>
      <name val="Arial LatArm"/>
      <family val="2"/>
    </font>
    <font>
      <b/>
      <i/>
      <sz val="10"/>
      <name val="Arial LatArm"/>
      <family val="2"/>
    </font>
    <font>
      <sz val="10"/>
      <name val="Arial LatArm"/>
      <family val="2"/>
    </font>
    <font>
      <sz val="8"/>
      <name val="Arial LatArm"/>
      <family val="2"/>
    </font>
    <font>
      <sz val="9"/>
      <color indexed="8"/>
      <name val="Arial LatArm"/>
      <family val="2"/>
    </font>
    <font>
      <sz val="9"/>
      <name val="Arial LatArm"/>
      <family val="2"/>
    </font>
    <font>
      <sz val="8"/>
      <color indexed="8"/>
      <name val="Arial LatArm"/>
      <family val="2"/>
    </font>
    <font>
      <sz val="12"/>
      <name val="Arial LatArm"/>
      <family val="2"/>
    </font>
    <font>
      <sz val="8"/>
      <color indexed="10"/>
      <name val="Arial LatArm"/>
      <family val="2"/>
    </font>
    <font>
      <b/>
      <i/>
      <sz val="9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b/>
      <sz val="10"/>
      <color indexed="8"/>
      <name val="Arial LatArm"/>
      <family val="2"/>
    </font>
    <font>
      <i/>
      <sz val="9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sz val="11"/>
      <name val="Arial LatArm"/>
      <family val="2"/>
    </font>
    <font>
      <i/>
      <sz val="11"/>
      <name val="Arial LatArm"/>
      <family val="2"/>
    </font>
    <font>
      <b/>
      <sz val="10.5"/>
      <name val="Arial LatArm"/>
      <family val="2"/>
    </font>
    <font>
      <b/>
      <i/>
      <u val="single"/>
      <sz val="10"/>
      <name val="Arial LatArm"/>
      <family val="2"/>
    </font>
    <font>
      <b/>
      <i/>
      <sz val="14"/>
      <name val="Arial LatArm"/>
      <family val="2"/>
    </font>
    <font>
      <b/>
      <i/>
      <u val="single"/>
      <sz val="18"/>
      <name val="Arial LatArm"/>
      <family val="2"/>
    </font>
    <font>
      <b/>
      <i/>
      <u val="single"/>
      <sz val="14"/>
      <name val="Arial LatArm"/>
      <family val="2"/>
    </font>
    <font>
      <b/>
      <i/>
      <sz val="30"/>
      <name val="Arial LatArm"/>
      <family val="2"/>
    </font>
    <font>
      <sz val="14"/>
      <name val="Arial LatArm"/>
      <family val="2"/>
    </font>
    <font>
      <i/>
      <sz val="18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 LatArm"/>
      <family val="2"/>
    </font>
    <font>
      <b/>
      <i/>
      <sz val="10"/>
      <color indexed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20" fillId="0" borderId="1" applyNumberFormat="0" applyFill="0" applyProtection="0">
      <alignment horizontal="left" vertical="center" wrapText="1"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2" applyNumberFormat="0" applyAlignment="0" applyProtection="0"/>
    <xf numFmtId="0" fontId="69" fillId="27" borderId="3" applyNumberFormat="0" applyAlignment="0" applyProtection="0"/>
    <xf numFmtId="0" fontId="70" fillId="2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28" borderId="8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825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02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212" fontId="6" fillId="0" borderId="0" xfId="0" applyNumberFormat="1" applyFont="1" applyFill="1" applyBorder="1" applyAlignment="1">
      <alignment/>
    </xf>
    <xf numFmtId="212" fontId="11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212" fontId="7" fillId="0" borderId="11" xfId="0" applyNumberFormat="1" applyFont="1" applyFill="1" applyBorder="1" applyAlignment="1">
      <alignment horizontal="center" vertical="center" wrapText="1"/>
    </xf>
    <xf numFmtId="209" fontId="6" fillId="0" borderId="0" xfId="0" applyNumberFormat="1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top" wrapText="1" readingOrder="1"/>
    </xf>
    <xf numFmtId="203" fontId="15" fillId="0" borderId="11" xfId="0" applyNumberFormat="1" applyFont="1" applyFill="1" applyBorder="1" applyAlignment="1">
      <alignment horizontal="center" vertical="center" wrapText="1"/>
    </xf>
    <xf numFmtId="209" fontId="6" fillId="0" borderId="0" xfId="0" applyNumberFormat="1" applyFont="1" applyFill="1" applyBorder="1" applyAlignment="1">
      <alignment horizontal="center" vertical="center" wrapText="1"/>
    </xf>
    <xf numFmtId="21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top" wrapText="1" readingOrder="1"/>
    </xf>
    <xf numFmtId="203" fontId="8" fillId="0" borderId="11" xfId="0" applyNumberFormat="1" applyFont="1" applyFill="1" applyBorder="1" applyAlignment="1">
      <alignment horizontal="center" vertical="center" wrapText="1"/>
    </xf>
    <xf numFmtId="212" fontId="16" fillId="0" borderId="11" xfId="0" applyNumberFormat="1" applyFont="1" applyBorder="1" applyAlignment="1">
      <alignment horizontal="right" vertical="center"/>
    </xf>
    <xf numFmtId="212" fontId="16" fillId="33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209" fontId="6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horizontal="left" vertical="top" wrapText="1" readingOrder="1"/>
    </xf>
    <xf numFmtId="0" fontId="15" fillId="0" borderId="11" xfId="0" applyNumberFormat="1" applyFont="1" applyFill="1" applyBorder="1" applyAlignment="1">
      <alignment horizontal="left" vertical="top" wrapText="1" readingOrder="1"/>
    </xf>
    <xf numFmtId="212" fontId="16" fillId="33" borderId="11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/>
    </xf>
    <xf numFmtId="0" fontId="11" fillId="0" borderId="11" xfId="0" applyNumberFormat="1" applyFont="1" applyFill="1" applyBorder="1" applyAlignment="1">
      <alignment horizontal="left" vertical="top" wrapText="1" readingOrder="1"/>
    </xf>
    <xf numFmtId="203" fontId="8" fillId="0" borderId="11" xfId="0" applyNumberFormat="1" applyFont="1" applyFill="1" applyBorder="1" applyAlignment="1">
      <alignment vertical="top" wrapText="1"/>
    </xf>
    <xf numFmtId="212" fontId="16" fillId="0" borderId="11" xfId="0" applyNumberFormat="1" applyFont="1" applyFill="1" applyBorder="1" applyAlignment="1">
      <alignment horizontal="right" vertical="center"/>
    </xf>
    <xf numFmtId="212" fontId="16" fillId="0" borderId="11" xfId="0" applyNumberFormat="1" applyFont="1" applyFill="1" applyBorder="1" applyAlignment="1">
      <alignment horizontal="right"/>
    </xf>
    <xf numFmtId="49" fontId="11" fillId="0" borderId="11" xfId="0" applyNumberFormat="1" applyFont="1" applyFill="1" applyBorder="1" applyAlignment="1">
      <alignment vertical="top" wrapText="1"/>
    </xf>
    <xf numFmtId="0" fontId="15" fillId="0" borderId="11" xfId="0" applyNumberFormat="1" applyFont="1" applyFill="1" applyBorder="1" applyAlignment="1">
      <alignment horizontal="justify" vertical="top" wrapText="1" readingOrder="1"/>
    </xf>
    <xf numFmtId="0" fontId="11" fillId="0" borderId="11" xfId="0" applyNumberFormat="1" applyFont="1" applyFill="1" applyBorder="1" applyAlignment="1">
      <alignment vertical="top" wrapText="1" readingOrder="1"/>
    </xf>
    <xf numFmtId="203" fontId="15" fillId="0" borderId="11" xfId="0" applyNumberFormat="1" applyFont="1" applyFill="1" applyBorder="1" applyAlignment="1">
      <alignment vertical="top" wrapText="1"/>
    </xf>
    <xf numFmtId="212" fontId="16" fillId="0" borderId="11" xfId="0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 horizontal="left" vertical="top" wrapText="1" readingOrder="1"/>
    </xf>
    <xf numFmtId="203" fontId="8" fillId="0" borderId="13" xfId="0" applyNumberFormat="1" applyFont="1" applyFill="1" applyBorder="1" applyAlignment="1">
      <alignment vertical="top" wrapText="1"/>
    </xf>
    <xf numFmtId="212" fontId="11" fillId="0" borderId="12" xfId="0" applyNumberFormat="1" applyFont="1" applyFill="1" applyBorder="1" applyAlignment="1">
      <alignment/>
    </xf>
    <xf numFmtId="212" fontId="11" fillId="0" borderId="14" xfId="0" applyNumberFormat="1" applyFont="1" applyFill="1" applyBorder="1" applyAlignment="1">
      <alignment/>
    </xf>
    <xf numFmtId="0" fontId="8" fillId="0" borderId="11" xfId="0" applyFont="1" applyFill="1" applyBorder="1" applyAlignment="1">
      <alignment vertical="top" wrapText="1"/>
    </xf>
    <xf numFmtId="0" fontId="7" fillId="0" borderId="15" xfId="0" applyNumberFormat="1" applyFont="1" applyFill="1" applyBorder="1" applyAlignment="1">
      <alignment horizontal="center" vertical="center"/>
    </xf>
    <xf numFmtId="203" fontId="8" fillId="0" borderId="14" xfId="0" applyNumberFormat="1" applyFont="1" applyFill="1" applyBorder="1" applyAlignment="1">
      <alignment vertical="top" wrapText="1"/>
    </xf>
    <xf numFmtId="212" fontId="16" fillId="0" borderId="14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horizontal="center" vertical="top" wrapText="1" readingOrder="1"/>
    </xf>
    <xf numFmtId="49" fontId="18" fillId="0" borderId="11" xfId="0" applyNumberFormat="1" applyFont="1" applyFill="1" applyBorder="1" applyAlignment="1">
      <alignment vertical="top" wrapText="1"/>
    </xf>
    <xf numFmtId="202" fontId="8" fillId="0" borderId="11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212" fontId="11" fillId="0" borderId="16" xfId="0" applyNumberFormat="1" applyFont="1" applyFill="1" applyBorder="1" applyAlignment="1">
      <alignment/>
    </xf>
    <xf numFmtId="212" fontId="19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7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202" fontId="7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2" fontId="11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20" fillId="0" borderId="0" xfId="0" applyFont="1" applyFill="1" applyAlignment="1">
      <alignment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11" fillId="0" borderId="12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20" fillId="0" borderId="0" xfId="0" applyFont="1" applyAlignment="1">
      <alignment/>
    </xf>
    <xf numFmtId="0" fontId="16" fillId="0" borderId="18" xfId="0" applyFont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/>
    </xf>
    <xf numFmtId="2" fontId="20" fillId="0" borderId="0" xfId="0" applyNumberFormat="1" applyFont="1" applyAlignment="1">
      <alignment/>
    </xf>
    <xf numFmtId="0" fontId="16" fillId="34" borderId="19" xfId="0" applyFont="1" applyFill="1" applyBorder="1" applyAlignment="1">
      <alignment horizontal="center" vertical="center" wrapText="1"/>
    </xf>
    <xf numFmtId="49" fontId="16" fillId="34" borderId="19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/>
    </xf>
    <xf numFmtId="0" fontId="23" fillId="0" borderId="12" xfId="0" applyFont="1" applyBorder="1" applyAlignment="1">
      <alignment wrapText="1"/>
    </xf>
    <xf numFmtId="0" fontId="23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16" fillId="34" borderId="20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26" fillId="35" borderId="20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top" wrapText="1"/>
    </xf>
    <xf numFmtId="49" fontId="11" fillId="35" borderId="21" xfId="0" applyNumberFormat="1" applyFont="1" applyFill="1" applyBorder="1" applyAlignment="1">
      <alignment horizontal="center"/>
    </xf>
    <xf numFmtId="209" fontId="8" fillId="35" borderId="18" xfId="0" applyNumberFormat="1" applyFont="1" applyFill="1" applyBorder="1" applyAlignment="1">
      <alignment/>
    </xf>
    <xf numFmtId="209" fontId="20" fillId="0" borderId="0" xfId="0" applyNumberFormat="1" applyFont="1" applyAlignment="1">
      <alignment/>
    </xf>
    <xf numFmtId="0" fontId="26" fillId="34" borderId="20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left" vertical="top" wrapText="1"/>
    </xf>
    <xf numFmtId="49" fontId="11" fillId="34" borderId="21" xfId="0" applyNumberFormat="1" applyFont="1" applyFill="1" applyBorder="1" applyAlignment="1">
      <alignment horizontal="center"/>
    </xf>
    <xf numFmtId="2" fontId="20" fillId="0" borderId="18" xfId="0" applyNumberFormat="1" applyFont="1" applyBorder="1" applyAlignment="1">
      <alignment/>
    </xf>
    <xf numFmtId="2" fontId="20" fillId="0" borderId="22" xfId="0" applyNumberFormat="1" applyFont="1" applyBorder="1" applyAlignment="1">
      <alignment/>
    </xf>
    <xf numFmtId="0" fontId="20" fillId="0" borderId="23" xfId="0" applyFont="1" applyBorder="1" applyAlignment="1">
      <alignment/>
    </xf>
    <xf numFmtId="212" fontId="20" fillId="0" borderId="0" xfId="0" applyNumberFormat="1" applyFont="1" applyAlignment="1">
      <alignment/>
    </xf>
    <xf numFmtId="0" fontId="6" fillId="34" borderId="18" xfId="0" applyFont="1" applyFill="1" applyBorder="1" applyAlignment="1">
      <alignment horizontal="center" vertical="center" wrapText="1"/>
    </xf>
    <xf numFmtId="49" fontId="23" fillId="34" borderId="21" xfId="0" applyNumberFormat="1" applyFont="1" applyFill="1" applyBorder="1" applyAlignment="1">
      <alignment horizontal="center" vertical="center"/>
    </xf>
    <xf numFmtId="209" fontId="20" fillId="0" borderId="21" xfId="0" applyNumberFormat="1" applyFont="1" applyBorder="1" applyAlignment="1">
      <alignment/>
    </xf>
    <xf numFmtId="2" fontId="20" fillId="0" borderId="21" xfId="0" applyNumberFormat="1" applyFont="1" applyBorder="1" applyAlignment="1">
      <alignment/>
    </xf>
    <xf numFmtId="0" fontId="21" fillId="34" borderId="20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vertical="center" wrapText="1"/>
    </xf>
    <xf numFmtId="49" fontId="23" fillId="34" borderId="21" xfId="0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/>
    </xf>
    <xf numFmtId="0" fontId="21" fillId="34" borderId="25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left" vertical="center" wrapText="1"/>
    </xf>
    <xf numFmtId="49" fontId="23" fillId="34" borderId="27" xfId="0" applyNumberFormat="1" applyFont="1" applyFill="1" applyBorder="1" applyAlignment="1">
      <alignment horizontal="center" vertical="center" wrapText="1"/>
    </xf>
    <xf numFmtId="2" fontId="20" fillId="0" borderId="26" xfId="0" applyNumberFormat="1" applyFont="1" applyBorder="1" applyAlignment="1">
      <alignment/>
    </xf>
    <xf numFmtId="2" fontId="20" fillId="0" borderId="28" xfId="0" applyNumberFormat="1" applyFont="1" applyBorder="1" applyAlignment="1">
      <alignment/>
    </xf>
    <xf numFmtId="0" fontId="21" fillId="34" borderId="29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vertical="top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Border="1" applyAlignment="1">
      <alignment/>
    </xf>
    <xf numFmtId="209" fontId="20" fillId="0" borderId="14" xfId="0" applyNumberFormat="1" applyFont="1" applyBorder="1" applyAlignment="1">
      <alignment/>
    </xf>
    <xf numFmtId="0" fontId="16" fillId="0" borderId="16" xfId="0" applyFont="1" applyBorder="1" applyAlignment="1">
      <alignment horizontal="center"/>
    </xf>
    <xf numFmtId="2" fontId="20" fillId="0" borderId="14" xfId="0" applyNumberFormat="1" applyFont="1" applyBorder="1" applyAlignment="1">
      <alignment/>
    </xf>
    <xf numFmtId="49" fontId="12" fillId="0" borderId="12" xfId="0" applyNumberFormat="1" applyFont="1" applyFill="1" applyBorder="1" applyAlignment="1">
      <alignment vertical="top" wrapText="1"/>
    </xf>
    <xf numFmtId="49" fontId="23" fillId="34" borderId="13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/>
    </xf>
    <xf numFmtId="0" fontId="21" fillId="34" borderId="30" xfId="0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vertical="top" wrapText="1"/>
    </xf>
    <xf numFmtId="49" fontId="11" fillId="34" borderId="17" xfId="0" applyNumberFormat="1" applyFont="1" applyFill="1" applyBorder="1" applyAlignment="1">
      <alignment horizontal="center" vertical="center" wrapText="1"/>
    </xf>
    <xf numFmtId="2" fontId="20" fillId="0" borderId="31" xfId="0" applyNumberFormat="1" applyFont="1" applyBorder="1" applyAlignment="1">
      <alignment/>
    </xf>
    <xf numFmtId="2" fontId="20" fillId="0" borderId="32" xfId="0" applyNumberFormat="1" applyFont="1" applyBorder="1" applyAlignment="1">
      <alignment/>
    </xf>
    <xf numFmtId="49" fontId="11" fillId="0" borderId="18" xfId="0" applyNumberFormat="1" applyFont="1" applyFill="1" applyBorder="1" applyAlignment="1">
      <alignment vertical="top" wrapText="1"/>
    </xf>
    <xf numFmtId="0" fontId="16" fillId="0" borderId="23" xfId="0" applyFont="1" applyBorder="1" applyAlignment="1">
      <alignment horizontal="center"/>
    </xf>
    <xf numFmtId="49" fontId="12" fillId="0" borderId="26" xfId="0" applyNumberFormat="1" applyFont="1" applyFill="1" applyBorder="1" applyAlignment="1">
      <alignment vertical="top" wrapText="1"/>
    </xf>
    <xf numFmtId="49" fontId="11" fillId="0" borderId="31" xfId="0" applyNumberFormat="1" applyFont="1" applyFill="1" applyBorder="1" applyAlignment="1">
      <alignment vertical="top" wrapText="1"/>
    </xf>
    <xf numFmtId="0" fontId="16" fillId="0" borderId="3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" fontId="20" fillId="0" borderId="12" xfId="0" applyNumberFormat="1" applyFont="1" applyBorder="1" applyAlignment="1">
      <alignment horizontal="right"/>
    </xf>
    <xf numFmtId="209" fontId="20" fillId="0" borderId="28" xfId="0" applyNumberFormat="1" applyFont="1" applyBorder="1" applyAlignment="1">
      <alignment/>
    </xf>
    <xf numFmtId="0" fontId="11" fillId="0" borderId="12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center" wrapText="1"/>
    </xf>
    <xf numFmtId="209" fontId="20" fillId="0" borderId="32" xfId="0" applyNumberFormat="1" applyFont="1" applyBorder="1" applyAlignment="1">
      <alignment/>
    </xf>
    <xf numFmtId="49" fontId="18" fillId="0" borderId="12" xfId="0" applyNumberFormat="1" applyFont="1" applyFill="1" applyBorder="1" applyAlignment="1">
      <alignment vertical="top" wrapText="1"/>
    </xf>
    <xf numFmtId="49" fontId="18" fillId="0" borderId="12" xfId="0" applyNumberFormat="1" applyFont="1" applyFill="1" applyBorder="1" applyAlignment="1">
      <alignment vertical="center" wrapText="1"/>
    </xf>
    <xf numFmtId="49" fontId="18" fillId="0" borderId="31" xfId="0" applyNumberFormat="1" applyFont="1" applyFill="1" applyBorder="1" applyAlignment="1">
      <alignment vertical="top" wrapText="1"/>
    </xf>
    <xf numFmtId="49" fontId="27" fillId="0" borderId="18" xfId="0" applyNumberFormat="1" applyFont="1" applyFill="1" applyBorder="1" applyAlignment="1">
      <alignment vertical="top" wrapText="1"/>
    </xf>
    <xf numFmtId="49" fontId="27" fillId="0" borderId="26" xfId="0" applyNumberFormat="1" applyFont="1" applyFill="1" applyBorder="1" applyAlignment="1">
      <alignment vertical="top" wrapText="1"/>
    </xf>
    <xf numFmtId="49" fontId="27" fillId="0" borderId="12" xfId="0" applyNumberFormat="1" applyFont="1" applyFill="1" applyBorder="1" applyAlignment="1">
      <alignment vertical="top" wrapText="1"/>
    </xf>
    <xf numFmtId="209" fontId="20" fillId="0" borderId="31" xfId="0" applyNumberFormat="1" applyFont="1" applyBorder="1" applyAlignment="1">
      <alignment/>
    </xf>
    <xf numFmtId="49" fontId="18" fillId="0" borderId="18" xfId="0" applyNumberFormat="1" applyFont="1" applyFill="1" applyBorder="1" applyAlignment="1">
      <alignment vertical="top" wrapText="1"/>
    </xf>
    <xf numFmtId="209" fontId="16" fillId="0" borderId="18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20" fillId="0" borderId="18" xfId="0" applyNumberFormat="1" applyFont="1" applyBorder="1" applyAlignment="1">
      <alignment/>
    </xf>
    <xf numFmtId="209" fontId="20" fillId="0" borderId="22" xfId="0" applyNumberFormat="1" applyFont="1" applyBorder="1" applyAlignment="1">
      <alignment/>
    </xf>
    <xf numFmtId="209" fontId="20" fillId="0" borderId="26" xfId="0" applyNumberFormat="1" applyFont="1" applyBorder="1" applyAlignment="1">
      <alignment/>
    </xf>
    <xf numFmtId="209" fontId="20" fillId="0" borderId="12" xfId="0" applyNumberFormat="1" applyFont="1" applyBorder="1" applyAlignment="1">
      <alignment/>
    </xf>
    <xf numFmtId="0" fontId="21" fillId="34" borderId="19" xfId="0" applyFont="1" applyFill="1" applyBorder="1" applyAlignment="1">
      <alignment horizontal="center" vertical="center"/>
    </xf>
    <xf numFmtId="49" fontId="18" fillId="0" borderId="34" xfId="0" applyNumberFormat="1" applyFont="1" applyFill="1" applyBorder="1" applyAlignment="1">
      <alignment vertical="center" wrapText="1"/>
    </xf>
    <xf numFmtId="49" fontId="23" fillId="34" borderId="35" xfId="0" applyNumberFormat="1" applyFont="1" applyFill="1" applyBorder="1" applyAlignment="1">
      <alignment horizontal="center" vertical="center" wrapText="1"/>
    </xf>
    <xf numFmtId="2" fontId="16" fillId="0" borderId="34" xfId="0" applyNumberFormat="1" applyFont="1" applyBorder="1" applyAlignment="1">
      <alignment/>
    </xf>
    <xf numFmtId="209" fontId="16" fillId="0" borderId="36" xfId="0" applyNumberFormat="1" applyFont="1" applyBorder="1" applyAlignment="1">
      <alignment/>
    </xf>
    <xf numFmtId="0" fontId="16" fillId="0" borderId="37" xfId="0" applyFont="1" applyBorder="1" applyAlignment="1">
      <alignment horizontal="center"/>
    </xf>
    <xf numFmtId="2" fontId="16" fillId="0" borderId="18" xfId="0" applyNumberFormat="1" applyFont="1" applyBorder="1" applyAlignment="1">
      <alignment/>
    </xf>
    <xf numFmtId="49" fontId="27" fillId="0" borderId="26" xfId="0" applyNumberFormat="1" applyFont="1" applyFill="1" applyBorder="1" applyAlignment="1">
      <alignment vertical="center" wrapText="1"/>
    </xf>
    <xf numFmtId="49" fontId="22" fillId="0" borderId="12" xfId="0" applyNumberFormat="1" applyFont="1" applyFill="1" applyBorder="1" applyAlignment="1">
      <alignment vertical="top" wrapText="1"/>
    </xf>
    <xf numFmtId="49" fontId="27" fillId="0" borderId="12" xfId="0" applyNumberFormat="1" applyFont="1" applyFill="1" applyBorder="1" applyAlignment="1">
      <alignment vertical="center" wrapText="1"/>
    </xf>
    <xf numFmtId="0" fontId="11" fillId="0" borderId="12" xfId="0" applyFont="1" applyBorder="1" applyAlignment="1">
      <alignment vertical="top" wrapText="1"/>
    </xf>
    <xf numFmtId="0" fontId="21" fillId="34" borderId="38" xfId="0" applyFont="1" applyFill="1" applyBorder="1" applyAlignment="1">
      <alignment horizontal="center" vertical="center"/>
    </xf>
    <xf numFmtId="0" fontId="11" fillId="0" borderId="39" xfId="0" applyFont="1" applyBorder="1" applyAlignment="1">
      <alignment vertical="top" wrapText="1"/>
    </xf>
    <xf numFmtId="49" fontId="18" fillId="0" borderId="40" xfId="0" applyNumberFormat="1" applyFont="1" applyFill="1" applyBorder="1" applyAlignment="1">
      <alignment horizontal="center" vertical="center" wrapText="1"/>
    </xf>
    <xf numFmtId="2" fontId="20" fillId="0" borderId="39" xfId="0" applyNumberFormat="1" applyFont="1" applyBorder="1" applyAlignment="1">
      <alignment/>
    </xf>
    <xf numFmtId="2" fontId="20" fillId="0" borderId="41" xfId="0" applyNumberFormat="1" applyFont="1" applyBorder="1" applyAlignment="1">
      <alignment/>
    </xf>
    <xf numFmtId="0" fontId="23" fillId="0" borderId="12" xfId="0" applyFont="1" applyBorder="1" applyAlignment="1">
      <alignment vertical="top" wrapText="1"/>
    </xf>
    <xf numFmtId="0" fontId="21" fillId="34" borderId="29" xfId="0" applyFont="1" applyFill="1" applyBorder="1" applyAlignment="1">
      <alignment horizontal="center"/>
    </xf>
    <xf numFmtId="0" fontId="23" fillId="0" borderId="42" xfId="0" applyFont="1" applyBorder="1" applyAlignment="1">
      <alignment vertical="top" wrapText="1"/>
    </xf>
    <xf numFmtId="0" fontId="16" fillId="0" borderId="43" xfId="0" applyFont="1" applyBorder="1" applyAlignment="1">
      <alignment horizontal="center"/>
    </xf>
    <xf numFmtId="49" fontId="27" fillId="0" borderId="18" xfId="0" applyNumberFormat="1" applyFont="1" applyFill="1" applyBorder="1" applyAlignment="1">
      <alignment vertical="center" wrapText="1"/>
    </xf>
    <xf numFmtId="0" fontId="16" fillId="0" borderId="18" xfId="0" applyFont="1" applyBorder="1" applyAlignment="1">
      <alignment horizontal="center"/>
    </xf>
    <xf numFmtId="0" fontId="23" fillId="34" borderId="44" xfId="0" applyFont="1" applyFill="1" applyBorder="1" applyAlignment="1">
      <alignment horizontal="left" vertical="top" wrapText="1"/>
    </xf>
    <xf numFmtId="0" fontId="11" fillId="0" borderId="26" xfId="0" applyFont="1" applyBorder="1" applyAlignment="1">
      <alignment vertical="top" wrapText="1"/>
    </xf>
    <xf numFmtId="2" fontId="16" fillId="0" borderId="14" xfId="0" applyNumberFormat="1" applyFont="1" applyBorder="1" applyAlignment="1">
      <alignment horizontal="center"/>
    </xf>
    <xf numFmtId="0" fontId="11" fillId="0" borderId="31" xfId="0" applyFont="1" applyBorder="1" applyAlignment="1">
      <alignment vertical="top" wrapText="1"/>
    </xf>
    <xf numFmtId="2" fontId="16" fillId="0" borderId="32" xfId="0" applyNumberFormat="1" applyFont="1" applyBorder="1" applyAlignment="1">
      <alignment horizontal="center"/>
    </xf>
    <xf numFmtId="0" fontId="23" fillId="0" borderId="26" xfId="0" applyFont="1" applyBorder="1" applyAlignment="1">
      <alignment vertical="top" wrapText="1"/>
    </xf>
    <xf numFmtId="2" fontId="16" fillId="0" borderId="22" xfId="0" applyNumberFormat="1" applyFont="1" applyBorder="1" applyAlignment="1">
      <alignment/>
    </xf>
    <xf numFmtId="0" fontId="26" fillId="34" borderId="44" xfId="0" applyFont="1" applyFill="1" applyBorder="1" applyAlignment="1">
      <alignment horizontal="center" vertical="center"/>
    </xf>
    <xf numFmtId="0" fontId="23" fillId="34" borderId="45" xfId="0" applyFont="1" applyFill="1" applyBorder="1" applyAlignment="1">
      <alignment horizontal="left" vertical="top" wrapText="1"/>
    </xf>
    <xf numFmtId="0" fontId="26" fillId="34" borderId="12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left" vertical="top" wrapText="1"/>
    </xf>
    <xf numFmtId="49" fontId="11" fillId="34" borderId="44" xfId="0" applyNumberFormat="1" applyFont="1" applyFill="1" applyBorder="1" applyAlignment="1">
      <alignment horizontal="center"/>
    </xf>
    <xf numFmtId="2" fontId="16" fillId="0" borderId="44" xfId="0" applyNumberFormat="1" applyFont="1" applyBorder="1" applyAlignment="1">
      <alignment/>
    </xf>
    <xf numFmtId="2" fontId="16" fillId="0" borderId="47" xfId="0" applyNumberFormat="1" applyFont="1" applyBorder="1" applyAlignment="1">
      <alignment/>
    </xf>
    <xf numFmtId="0" fontId="16" fillId="0" borderId="48" xfId="0" applyFont="1" applyBorder="1" applyAlignment="1">
      <alignment horizontal="center"/>
    </xf>
    <xf numFmtId="0" fontId="26" fillId="34" borderId="26" xfId="0" applyFont="1" applyFill="1" applyBorder="1" applyAlignment="1">
      <alignment horizontal="center" vertical="center"/>
    </xf>
    <xf numFmtId="0" fontId="23" fillId="34" borderId="27" xfId="0" applyFont="1" applyFill="1" applyBorder="1" applyAlignment="1">
      <alignment horizontal="left" vertical="top" wrapText="1"/>
    </xf>
    <xf numFmtId="49" fontId="11" fillId="34" borderId="12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vertical="top" wrapText="1"/>
    </xf>
    <xf numFmtId="49" fontId="11" fillId="34" borderId="26" xfId="0" applyNumberFormat="1" applyFont="1" applyFill="1" applyBorder="1" applyAlignment="1">
      <alignment horizontal="center"/>
    </xf>
    <xf numFmtId="49" fontId="30" fillId="0" borderId="27" xfId="0" applyNumberFormat="1" applyFont="1" applyFill="1" applyBorder="1" applyAlignment="1">
      <alignment vertical="top" wrapText="1"/>
    </xf>
    <xf numFmtId="0" fontId="21" fillId="34" borderId="26" xfId="0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vertical="top" wrapText="1"/>
    </xf>
    <xf numFmtId="49" fontId="23" fillId="34" borderId="26" xfId="0" applyNumberFormat="1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left" vertical="top" wrapText="1"/>
    </xf>
    <xf numFmtId="0" fontId="21" fillId="34" borderId="12" xfId="0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vertical="top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vertical="top" wrapText="1"/>
    </xf>
    <xf numFmtId="49" fontId="27" fillId="0" borderId="13" xfId="0" applyNumberFormat="1" applyFont="1" applyFill="1" applyBorder="1" applyAlignment="1">
      <alignment vertical="top" wrapText="1"/>
    </xf>
    <xf numFmtId="49" fontId="23" fillId="34" borderId="12" xfId="0" applyNumberFormat="1" applyFont="1" applyFill="1" applyBorder="1" applyAlignment="1">
      <alignment horizontal="center" vertical="center" wrapText="1"/>
    </xf>
    <xf numFmtId="0" fontId="21" fillId="34" borderId="31" xfId="0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vertical="top" wrapText="1"/>
    </xf>
    <xf numFmtId="49" fontId="18" fillId="0" borderId="3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vertical="top" wrapText="1"/>
    </xf>
    <xf numFmtId="2" fontId="16" fillId="0" borderId="26" xfId="0" applyNumberFormat="1" applyFont="1" applyBorder="1" applyAlignment="1">
      <alignment/>
    </xf>
    <xf numFmtId="2" fontId="16" fillId="0" borderId="28" xfId="0" applyNumberFormat="1" applyFont="1" applyBorder="1" applyAlignment="1">
      <alignment/>
    </xf>
    <xf numFmtId="0" fontId="16" fillId="0" borderId="24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vertical="top" wrapText="1"/>
    </xf>
    <xf numFmtId="49" fontId="31" fillId="0" borderId="26" xfId="0" applyNumberFormat="1" applyFont="1" applyFill="1" applyBorder="1" applyAlignment="1">
      <alignment vertical="top" wrapText="1"/>
    </xf>
    <xf numFmtId="0" fontId="26" fillId="34" borderId="29" xfId="0" applyFont="1" applyFill="1" applyBorder="1" applyAlignment="1">
      <alignment horizontal="center" vertical="center"/>
    </xf>
    <xf numFmtId="209" fontId="16" fillId="0" borderId="12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0" fontId="26" fillId="34" borderId="19" xfId="0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vertical="top" wrapText="1"/>
    </xf>
    <xf numFmtId="209" fontId="20" fillId="0" borderId="34" xfId="0" applyNumberFormat="1" applyFont="1" applyBorder="1" applyAlignment="1">
      <alignment/>
    </xf>
    <xf numFmtId="209" fontId="20" fillId="0" borderId="36" xfId="0" applyNumberFormat="1" applyFont="1" applyBorder="1" applyAlignment="1">
      <alignment/>
    </xf>
    <xf numFmtId="49" fontId="32" fillId="0" borderId="18" xfId="0" applyNumberFormat="1" applyFont="1" applyFill="1" applyBorder="1" applyAlignment="1">
      <alignment horizontal="center" vertical="center" wrapText="1"/>
    </xf>
    <xf numFmtId="209" fontId="16" fillId="0" borderId="18" xfId="0" applyNumberFormat="1" applyFont="1" applyBorder="1" applyAlignment="1">
      <alignment horizontal="right" vertical="center"/>
    </xf>
    <xf numFmtId="209" fontId="16" fillId="0" borderId="22" xfId="0" applyNumberFormat="1" applyFont="1" applyBorder="1" applyAlignment="1">
      <alignment horizontal="center" vertical="center"/>
    </xf>
    <xf numFmtId="209" fontId="16" fillId="0" borderId="23" xfId="0" applyNumberFormat="1" applyFont="1" applyBorder="1" applyAlignment="1">
      <alignment horizontal="right" vertical="center"/>
    </xf>
    <xf numFmtId="209" fontId="20" fillId="0" borderId="23" xfId="0" applyNumberFormat="1" applyFont="1" applyBorder="1" applyAlignment="1">
      <alignment/>
    </xf>
    <xf numFmtId="49" fontId="18" fillId="0" borderId="26" xfId="0" applyNumberFormat="1" applyFont="1" applyFill="1" applyBorder="1" applyAlignment="1">
      <alignment vertical="top" wrapText="1"/>
    </xf>
    <xf numFmtId="209" fontId="16" fillId="0" borderId="26" xfId="0" applyNumberFormat="1" applyFont="1" applyBorder="1" applyAlignment="1">
      <alignment/>
    </xf>
    <xf numFmtId="209" fontId="16" fillId="0" borderId="28" xfId="0" applyNumberFormat="1" applyFont="1" applyBorder="1" applyAlignment="1">
      <alignment horizontal="center"/>
    </xf>
    <xf numFmtId="0" fontId="26" fillId="34" borderId="49" xfId="0" applyFont="1" applyFill="1" applyBorder="1" applyAlignment="1">
      <alignment horizontal="center" vertical="center"/>
    </xf>
    <xf numFmtId="49" fontId="11" fillId="34" borderId="46" xfId="0" applyNumberFormat="1" applyFont="1" applyFill="1" applyBorder="1" applyAlignment="1">
      <alignment horizontal="center"/>
    </xf>
    <xf numFmtId="209" fontId="20" fillId="0" borderId="44" xfId="0" applyNumberFormat="1" applyFont="1" applyBorder="1" applyAlignment="1">
      <alignment/>
    </xf>
    <xf numFmtId="209" fontId="20" fillId="0" borderId="47" xfId="0" applyNumberFormat="1" applyFont="1" applyBorder="1" applyAlignment="1">
      <alignment/>
    </xf>
    <xf numFmtId="209" fontId="20" fillId="0" borderId="48" xfId="0" applyNumberFormat="1" applyFont="1" applyBorder="1" applyAlignment="1">
      <alignment/>
    </xf>
    <xf numFmtId="209" fontId="20" fillId="0" borderId="24" xfId="0" applyNumberFormat="1" applyFont="1" applyBorder="1" applyAlignment="1">
      <alignment/>
    </xf>
    <xf numFmtId="0" fontId="23" fillId="34" borderId="26" xfId="0" applyFont="1" applyFill="1" applyBorder="1" applyAlignment="1">
      <alignment horizontal="left" vertical="top" wrapText="1"/>
    </xf>
    <xf numFmtId="209" fontId="16" fillId="0" borderId="24" xfId="0" applyNumberFormat="1" applyFont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 vertical="top" wrapText="1"/>
    </xf>
    <xf numFmtId="209" fontId="16" fillId="0" borderId="14" xfId="0" applyNumberFormat="1" applyFont="1" applyBorder="1" applyAlignment="1">
      <alignment horizontal="center"/>
    </xf>
    <xf numFmtId="209" fontId="20" fillId="0" borderId="16" xfId="0" applyNumberFormat="1" applyFont="1" applyBorder="1" applyAlignment="1">
      <alignment/>
    </xf>
    <xf numFmtId="49" fontId="23" fillId="0" borderId="12" xfId="0" applyNumberFormat="1" applyFont="1" applyFill="1" applyBorder="1" applyAlignment="1">
      <alignment wrapText="1"/>
    </xf>
    <xf numFmtId="0" fontId="16" fillId="0" borderId="22" xfId="0" applyFont="1" applyBorder="1" applyAlignment="1">
      <alignment horizontal="center" vertical="center"/>
    </xf>
    <xf numFmtId="2" fontId="20" fillId="0" borderId="16" xfId="0" applyNumberFormat="1" applyFont="1" applyBorder="1" applyAlignment="1">
      <alignment/>
    </xf>
    <xf numFmtId="0" fontId="16" fillId="0" borderId="14" xfId="0" applyFont="1" applyBorder="1" applyAlignment="1">
      <alignment horizontal="center"/>
    </xf>
    <xf numFmtId="2" fontId="20" fillId="0" borderId="44" xfId="0" applyNumberFormat="1" applyFont="1" applyBorder="1" applyAlignment="1">
      <alignment/>
    </xf>
    <xf numFmtId="0" fontId="20" fillId="0" borderId="47" xfId="0" applyFont="1" applyBorder="1" applyAlignment="1">
      <alignment/>
    </xf>
    <xf numFmtId="2" fontId="20" fillId="0" borderId="48" xfId="0" applyNumberFormat="1" applyFont="1" applyBorder="1" applyAlignment="1">
      <alignment/>
    </xf>
    <xf numFmtId="49" fontId="18" fillId="0" borderId="27" xfId="0" applyNumberFormat="1" applyFont="1" applyFill="1" applyBorder="1" applyAlignment="1">
      <alignment horizontal="center" vertical="top" wrapText="1"/>
    </xf>
    <xf numFmtId="0" fontId="16" fillId="0" borderId="28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22" xfId="0" applyFont="1" applyBorder="1" applyAlignment="1">
      <alignment/>
    </xf>
    <xf numFmtId="0" fontId="18" fillId="0" borderId="31" xfId="0" applyFont="1" applyBorder="1" applyAlignment="1">
      <alignment horizontal="left" vertical="top" wrapText="1"/>
    </xf>
    <xf numFmtId="49" fontId="18" fillId="0" borderId="17" xfId="0" applyNumberFormat="1" applyFont="1" applyFill="1" applyBorder="1" applyAlignment="1">
      <alignment horizontal="center" vertical="top" wrapText="1"/>
    </xf>
    <xf numFmtId="0" fontId="16" fillId="0" borderId="32" xfId="0" applyFont="1" applyBorder="1" applyAlignment="1">
      <alignment horizontal="center"/>
    </xf>
    <xf numFmtId="0" fontId="20" fillId="0" borderId="33" xfId="0" applyFont="1" applyBorder="1" applyAlignment="1">
      <alignment/>
    </xf>
    <xf numFmtId="49" fontId="20" fillId="0" borderId="29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wrapText="1"/>
    </xf>
    <xf numFmtId="49" fontId="20" fillId="34" borderId="13" xfId="0" applyNumberFormat="1" applyFont="1" applyFill="1" applyBorder="1" applyAlignment="1">
      <alignment horizontal="center" wrapText="1"/>
    </xf>
    <xf numFmtId="209" fontId="16" fillId="0" borderId="12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20" fillId="0" borderId="0" xfId="0" applyFont="1" applyAlignment="1">
      <alignment/>
    </xf>
    <xf numFmtId="49" fontId="20" fillId="0" borderId="12" xfId="0" applyNumberFormat="1" applyFont="1" applyFill="1" applyBorder="1" applyAlignment="1">
      <alignment wrapText="1"/>
    </xf>
    <xf numFmtId="209" fontId="20" fillId="0" borderId="12" xfId="0" applyNumberFormat="1" applyFont="1" applyBorder="1" applyAlignment="1">
      <alignment/>
    </xf>
    <xf numFmtId="209" fontId="20" fillId="0" borderId="16" xfId="0" applyNumberFormat="1" applyFont="1" applyBorder="1" applyAlignment="1">
      <alignment/>
    </xf>
    <xf numFmtId="49" fontId="20" fillId="0" borderId="29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wrapText="1"/>
    </xf>
    <xf numFmtId="49" fontId="20" fillId="34" borderId="13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wrapText="1"/>
    </xf>
    <xf numFmtId="49" fontId="33" fillId="0" borderId="13" xfId="0" applyNumberFormat="1" applyFont="1" applyFill="1" applyBorder="1" applyAlignment="1">
      <alignment horizontal="center" vertical="top" wrapText="1"/>
    </xf>
    <xf numFmtId="209" fontId="19" fillId="0" borderId="12" xfId="0" applyNumberFormat="1" applyFont="1" applyBorder="1" applyAlignment="1">
      <alignment/>
    </xf>
    <xf numFmtId="209" fontId="19" fillId="0" borderId="16" xfId="0" applyNumberFormat="1" applyFont="1" applyBorder="1" applyAlignment="1">
      <alignment/>
    </xf>
    <xf numFmtId="0" fontId="19" fillId="0" borderId="0" xfId="0" applyFont="1" applyAlignment="1">
      <alignment/>
    </xf>
    <xf numFmtId="49" fontId="20" fillId="0" borderId="29" xfId="0" applyNumberFormat="1" applyFont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 wrapText="1"/>
    </xf>
    <xf numFmtId="49" fontId="20" fillId="0" borderId="29" xfId="0" applyNumberFormat="1" applyFont="1" applyBorder="1" applyAlignment="1">
      <alignment horizontal="center"/>
    </xf>
    <xf numFmtId="0" fontId="20" fillId="0" borderId="12" xfId="0" applyFont="1" applyFill="1" applyBorder="1" applyAlignment="1">
      <alignment wrapText="1"/>
    </xf>
    <xf numFmtId="49" fontId="33" fillId="0" borderId="13" xfId="0" applyNumberFormat="1" applyFont="1" applyFill="1" applyBorder="1" applyAlignment="1">
      <alignment horizontal="center" wrapText="1"/>
    </xf>
    <xf numFmtId="49" fontId="20" fillId="0" borderId="30" xfId="0" applyNumberFormat="1" applyFont="1" applyBorder="1" applyAlignment="1">
      <alignment horizontal="center" vertical="center"/>
    </xf>
    <xf numFmtId="49" fontId="19" fillId="0" borderId="31" xfId="0" applyNumberFormat="1" applyFont="1" applyFill="1" applyBorder="1" applyAlignment="1">
      <alignment wrapText="1"/>
    </xf>
    <xf numFmtId="49" fontId="33" fillId="0" borderId="17" xfId="0" applyNumberFormat="1" applyFont="1" applyFill="1" applyBorder="1" applyAlignment="1">
      <alignment horizontal="center" vertical="center" wrapText="1"/>
    </xf>
    <xf numFmtId="209" fontId="16" fillId="0" borderId="32" xfId="0" applyNumberFormat="1" applyFont="1" applyBorder="1" applyAlignment="1">
      <alignment/>
    </xf>
    <xf numFmtId="209" fontId="20" fillId="0" borderId="33" xfId="0" applyNumberFormat="1" applyFont="1" applyBorder="1" applyAlignment="1">
      <alignment/>
    </xf>
    <xf numFmtId="0" fontId="21" fillId="34" borderId="0" xfId="0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vertical="top" wrapText="1"/>
    </xf>
    <xf numFmtId="49" fontId="23" fillId="34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34" borderId="0" xfId="0" applyFont="1" applyFill="1" applyBorder="1" applyAlignment="1">
      <alignment wrapText="1"/>
    </xf>
    <xf numFmtId="49" fontId="23" fillId="34" borderId="0" xfId="0" applyNumberFormat="1" applyFont="1" applyFill="1" applyBorder="1" applyAlignment="1">
      <alignment horizontal="center"/>
    </xf>
    <xf numFmtId="209" fontId="20" fillId="0" borderId="0" xfId="0" applyNumberFormat="1" applyFont="1" applyBorder="1" applyAlignment="1">
      <alignment/>
    </xf>
    <xf numFmtId="0" fontId="16" fillId="34" borderId="0" xfId="0" applyFont="1" applyFill="1" applyBorder="1" applyAlignment="1">
      <alignment vertical="center" wrapText="1"/>
    </xf>
    <xf numFmtId="2" fontId="20" fillId="0" borderId="0" xfId="0" applyNumberFormat="1" applyFont="1" applyBorder="1" applyAlignment="1">
      <alignment/>
    </xf>
    <xf numFmtId="0" fontId="19" fillId="34" borderId="0" xfId="0" applyFont="1" applyFill="1" applyBorder="1" applyAlignment="1">
      <alignment wrapText="1"/>
    </xf>
    <xf numFmtId="49" fontId="12" fillId="34" borderId="0" xfId="0" applyNumberFormat="1" applyFont="1" applyFill="1" applyBorder="1" applyAlignment="1">
      <alignment horizontal="center"/>
    </xf>
    <xf numFmtId="0" fontId="20" fillId="34" borderId="0" xfId="0" applyFont="1" applyFill="1" applyBorder="1" applyAlignment="1">
      <alignment wrapText="1"/>
    </xf>
    <xf numFmtId="0" fontId="16" fillId="34" borderId="0" xfId="0" applyFont="1" applyFill="1" applyBorder="1" applyAlignment="1">
      <alignment vertical="top" wrapText="1"/>
    </xf>
    <xf numFmtId="0" fontId="20" fillId="34" borderId="0" xfId="0" applyFont="1" applyFill="1" applyBorder="1" applyAlignment="1">
      <alignment horizontal="left" vertical="top" wrapText="1"/>
    </xf>
    <xf numFmtId="0" fontId="20" fillId="34" borderId="0" xfId="0" applyFont="1" applyFill="1" applyBorder="1" applyAlignment="1">
      <alignment vertical="top" wrapText="1"/>
    </xf>
    <xf numFmtId="49" fontId="23" fillId="34" borderId="0" xfId="0" applyNumberFormat="1" applyFont="1" applyFill="1" applyBorder="1" applyAlignment="1">
      <alignment horizontal="center" vertical="top"/>
    </xf>
    <xf numFmtId="0" fontId="20" fillId="34" borderId="0" xfId="0" applyFont="1" applyFill="1" applyBorder="1" applyAlignment="1">
      <alignment horizontal="left" wrapText="1"/>
    </xf>
    <xf numFmtId="0" fontId="20" fillId="34" borderId="0" xfId="0" applyFont="1" applyFill="1" applyBorder="1" applyAlignment="1">
      <alignment vertical="center" wrapText="1"/>
    </xf>
    <xf numFmtId="49" fontId="23" fillId="34" borderId="0" xfId="0" applyNumberFormat="1" applyFont="1" applyFill="1" applyBorder="1" applyAlignment="1">
      <alignment horizontal="center" vertical="center" wrapText="1"/>
    </xf>
    <xf numFmtId="0" fontId="34" fillId="34" borderId="0" xfId="0" applyFont="1" applyFill="1" applyBorder="1" applyAlignment="1">
      <alignment vertical="center" wrapText="1"/>
    </xf>
    <xf numFmtId="0" fontId="19" fillId="34" borderId="0" xfId="0" applyFont="1" applyFill="1" applyBorder="1" applyAlignment="1">
      <alignment vertical="center" wrapText="1"/>
    </xf>
    <xf numFmtId="49" fontId="12" fillId="34" borderId="0" xfId="0" applyNumberFormat="1" applyFont="1" applyFill="1" applyBorder="1" applyAlignment="1">
      <alignment horizontal="center" vertical="center" wrapText="1"/>
    </xf>
    <xf numFmtId="49" fontId="20" fillId="34" borderId="0" xfId="0" applyNumberFormat="1" applyFont="1" applyFill="1" applyBorder="1" applyAlignment="1">
      <alignment wrapText="1"/>
    </xf>
    <xf numFmtId="49" fontId="23" fillId="34" borderId="0" xfId="0" applyNumberFormat="1" applyFont="1" applyFill="1" applyBorder="1" applyAlignment="1">
      <alignment horizontal="center" vertical="top" wrapText="1"/>
    </xf>
    <xf numFmtId="0" fontId="19" fillId="34" borderId="0" xfId="0" applyFont="1" applyFill="1" applyBorder="1" applyAlignment="1">
      <alignment vertical="top" wrapText="1"/>
    </xf>
    <xf numFmtId="49" fontId="12" fillId="34" borderId="0" xfId="0" applyNumberFormat="1" applyFont="1" applyFill="1" applyBorder="1" applyAlignment="1">
      <alignment horizontal="center" vertical="top" wrapText="1"/>
    </xf>
    <xf numFmtId="0" fontId="8" fillId="34" borderId="0" xfId="0" applyFont="1" applyFill="1" applyBorder="1" applyAlignment="1">
      <alignment vertical="top" wrapText="1"/>
    </xf>
    <xf numFmtId="0" fontId="16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 wrapText="1"/>
    </xf>
    <xf numFmtId="0" fontId="21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 vertical="top"/>
    </xf>
    <xf numFmtId="49" fontId="12" fillId="34" borderId="0" xfId="0" applyNumberFormat="1" applyFont="1" applyFill="1" applyBorder="1" applyAlignment="1">
      <alignment horizontal="center" vertical="top"/>
    </xf>
    <xf numFmtId="0" fontId="8" fillId="34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02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right" vertical="top"/>
    </xf>
    <xf numFmtId="0" fontId="3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center"/>
    </xf>
    <xf numFmtId="0" fontId="23" fillId="0" borderId="4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49" fontId="7" fillId="0" borderId="5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26" fillId="35" borderId="50" xfId="0" applyFont="1" applyFill="1" applyBorder="1" applyAlignment="1">
      <alignment horizontal="center" vertical="center" wrapText="1"/>
    </xf>
    <xf numFmtId="49" fontId="9" fillId="35" borderId="51" xfId="0" applyNumberFormat="1" applyFont="1" applyFill="1" applyBorder="1" applyAlignment="1">
      <alignment horizontal="center" vertical="center" wrapText="1"/>
    </xf>
    <xf numFmtId="0" fontId="9" fillId="35" borderId="51" xfId="0" applyNumberFormat="1" applyFont="1" applyFill="1" applyBorder="1" applyAlignment="1">
      <alignment horizontal="center" vertical="center" wrapText="1"/>
    </xf>
    <xf numFmtId="0" fontId="12" fillId="35" borderId="52" xfId="0" applyNumberFormat="1" applyFont="1" applyFill="1" applyBorder="1" applyAlignment="1">
      <alignment horizontal="center" vertical="center" wrapText="1"/>
    </xf>
    <xf numFmtId="0" fontId="6" fillId="35" borderId="18" xfId="0" applyNumberFormat="1" applyFont="1" applyFill="1" applyBorder="1" applyAlignment="1">
      <alignment horizontal="center" vertical="center" wrapText="1" readingOrder="1"/>
    </xf>
    <xf numFmtId="203" fontId="15" fillId="35" borderId="21" xfId="0" applyNumberFormat="1" applyFont="1" applyFill="1" applyBorder="1" applyAlignment="1">
      <alignment horizontal="center" vertical="center" wrapText="1"/>
    </xf>
    <xf numFmtId="212" fontId="25" fillId="0" borderId="0" xfId="0" applyNumberFormat="1" applyFont="1" applyFill="1" applyBorder="1" applyAlignment="1">
      <alignment horizontal="center" vertical="center" wrapText="1"/>
    </xf>
    <xf numFmtId="209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 wrapText="1" readingOrder="1"/>
    </xf>
    <xf numFmtId="203" fontId="8" fillId="0" borderId="27" xfId="0" applyNumberFormat="1" applyFont="1" applyFill="1" applyBorder="1" applyAlignment="1">
      <alignment horizontal="center" vertical="center" wrapText="1"/>
    </xf>
    <xf numFmtId="209" fontId="25" fillId="0" borderId="26" xfId="0" applyNumberFormat="1" applyFont="1" applyFill="1" applyBorder="1" applyAlignment="1">
      <alignment vertical="center"/>
    </xf>
    <xf numFmtId="209" fontId="25" fillId="0" borderId="28" xfId="0" applyNumberFormat="1" applyFont="1" applyFill="1" applyBorder="1" applyAlignment="1">
      <alignment vertical="center"/>
    </xf>
    <xf numFmtId="212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vertical="center"/>
    </xf>
    <xf numFmtId="0" fontId="23" fillId="0" borderId="12" xfId="0" applyNumberFormat="1" applyFont="1" applyFill="1" applyBorder="1" applyAlignment="1">
      <alignment horizontal="left" vertical="top" wrapText="1" readingOrder="1"/>
    </xf>
    <xf numFmtId="203" fontId="8" fillId="0" borderId="27" xfId="0" applyNumberFormat="1" applyFont="1" applyFill="1" applyBorder="1" applyAlignment="1">
      <alignment vertical="top" wrapText="1"/>
    </xf>
    <xf numFmtId="209" fontId="25" fillId="0" borderId="26" xfId="0" applyNumberFormat="1" applyFont="1" applyFill="1" applyBorder="1" applyAlignment="1">
      <alignment/>
    </xf>
    <xf numFmtId="209" fontId="25" fillId="0" borderId="28" xfId="0" applyNumberFormat="1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21" fillId="0" borderId="56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left" vertical="top" wrapText="1" readingOrder="1"/>
    </xf>
    <xf numFmtId="0" fontId="15" fillId="0" borderId="13" xfId="0" applyNumberFormat="1" applyFont="1" applyFill="1" applyBorder="1" applyAlignment="1">
      <alignment horizontal="left" vertical="top" wrapText="1" readingOrder="1"/>
    </xf>
    <xf numFmtId="209" fontId="17" fillId="0" borderId="12" xfId="0" applyNumberFormat="1" applyFont="1" applyFill="1" applyBorder="1" applyAlignment="1">
      <alignment/>
    </xf>
    <xf numFmtId="209" fontId="17" fillId="0" borderId="14" xfId="0" applyNumberFormat="1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49" fontId="21" fillId="0" borderId="28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203" fontId="35" fillId="0" borderId="13" xfId="0" applyNumberFormat="1" applyFont="1" applyFill="1" applyBorder="1" applyAlignment="1">
      <alignment vertical="top" wrapText="1"/>
    </xf>
    <xf numFmtId="209" fontId="25" fillId="0" borderId="12" xfId="0" applyNumberFormat="1" applyFont="1" applyFill="1" applyBorder="1" applyAlignment="1">
      <alignment/>
    </xf>
    <xf numFmtId="209" fontId="25" fillId="0" borderId="14" xfId="0" applyNumberFormat="1" applyFont="1" applyFill="1" applyBorder="1" applyAlignment="1">
      <alignment/>
    </xf>
    <xf numFmtId="209" fontId="25" fillId="0" borderId="16" xfId="0" applyNumberFormat="1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15" fillId="0" borderId="13" xfId="0" applyNumberFormat="1" applyFont="1" applyFill="1" applyBorder="1" applyAlignment="1">
      <alignment horizontal="justify" vertical="top" wrapText="1" readingOrder="1"/>
    </xf>
    <xf numFmtId="0" fontId="23" fillId="0" borderId="12" xfId="0" applyNumberFormat="1" applyFont="1" applyFill="1" applyBorder="1" applyAlignment="1">
      <alignment vertical="center" wrapText="1" readingOrder="1"/>
    </xf>
    <xf numFmtId="203" fontId="15" fillId="0" borderId="13" xfId="0" applyNumberFormat="1" applyFont="1" applyFill="1" applyBorder="1" applyAlignment="1">
      <alignment vertical="top" wrapText="1"/>
    </xf>
    <xf numFmtId="0" fontId="35" fillId="0" borderId="13" xfId="0" applyFont="1" applyFill="1" applyBorder="1" applyAlignment="1">
      <alignment vertical="top" wrapText="1"/>
    </xf>
    <xf numFmtId="211" fontId="25" fillId="0" borderId="12" xfId="0" applyNumberFormat="1" applyFont="1" applyFill="1" applyBorder="1" applyAlignment="1">
      <alignment/>
    </xf>
    <xf numFmtId="211" fontId="25" fillId="0" borderId="14" xfId="61" applyNumberFormat="1" applyFont="1" applyFill="1" applyBorder="1" applyAlignment="1">
      <alignment/>
    </xf>
    <xf numFmtId="0" fontId="23" fillId="0" borderId="26" xfId="0" applyNumberFormat="1" applyFont="1" applyFill="1" applyBorder="1" applyAlignment="1">
      <alignment horizontal="left" vertical="top" wrapText="1" readingOrder="1"/>
    </xf>
    <xf numFmtId="0" fontId="25" fillId="0" borderId="12" xfId="0" applyFont="1" applyFill="1" applyBorder="1" applyAlignment="1">
      <alignment horizontal="right"/>
    </xf>
    <xf numFmtId="0" fontId="25" fillId="0" borderId="14" xfId="0" applyFont="1" applyFill="1" applyBorder="1" applyAlignment="1">
      <alignment horizontal="right"/>
    </xf>
    <xf numFmtId="0" fontId="21" fillId="0" borderId="5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209" fontId="25" fillId="0" borderId="12" xfId="0" applyNumberFormat="1" applyFont="1" applyFill="1" applyBorder="1" applyAlignment="1">
      <alignment horizontal="right" vertical="center"/>
    </xf>
    <xf numFmtId="209" fontId="25" fillId="0" borderId="14" xfId="0" applyNumberFormat="1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15" fillId="0" borderId="13" xfId="0" applyFont="1" applyFill="1" applyBorder="1" applyAlignment="1">
      <alignment vertical="top" wrapText="1"/>
    </xf>
    <xf numFmtId="209" fontId="17" fillId="0" borderId="12" xfId="0" applyNumberFormat="1" applyFont="1" applyFill="1" applyBorder="1" applyAlignment="1">
      <alignment/>
    </xf>
    <xf numFmtId="209" fontId="17" fillId="0" borderId="14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49" fontId="21" fillId="0" borderId="14" xfId="0" applyNumberFormat="1" applyFont="1" applyFill="1" applyBorder="1" applyAlignment="1">
      <alignment horizontal="center" vertical="center"/>
    </xf>
    <xf numFmtId="209" fontId="25" fillId="0" borderId="16" xfId="0" applyNumberFormat="1" applyFont="1" applyFill="1" applyBorder="1" applyAlignment="1">
      <alignment horizontal="right" vertical="center"/>
    </xf>
    <xf numFmtId="2" fontId="25" fillId="0" borderId="12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/>
    </xf>
    <xf numFmtId="209" fontId="17" fillId="0" borderId="16" xfId="0" applyNumberFormat="1" applyFont="1" applyFill="1" applyBorder="1" applyAlignment="1">
      <alignment/>
    </xf>
    <xf numFmtId="202" fontId="35" fillId="0" borderId="13" xfId="0" applyNumberFormat="1" applyFont="1" applyFill="1" applyBorder="1" applyAlignment="1">
      <alignment vertical="top" wrapText="1"/>
    </xf>
    <xf numFmtId="0" fontId="25" fillId="0" borderId="26" xfId="0" applyFont="1" applyFill="1" applyBorder="1" applyAlignment="1">
      <alignment horizontal="right"/>
    </xf>
    <xf numFmtId="0" fontId="25" fillId="0" borderId="28" xfId="0" applyFont="1" applyFill="1" applyBorder="1" applyAlignment="1">
      <alignment horizontal="right"/>
    </xf>
    <xf numFmtId="209" fontId="25" fillId="0" borderId="12" xfId="0" applyNumberFormat="1" applyFont="1" applyFill="1" applyBorder="1" applyAlignment="1">
      <alignment horizontal="right"/>
    </xf>
    <xf numFmtId="209" fontId="25" fillId="0" borderId="14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horizontal="right"/>
    </xf>
    <xf numFmtId="0" fontId="17" fillId="0" borderId="14" xfId="0" applyFont="1" applyFill="1" applyBorder="1" applyAlignment="1">
      <alignment horizontal="right"/>
    </xf>
    <xf numFmtId="209" fontId="25" fillId="0" borderId="16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2" fontId="25" fillId="0" borderId="14" xfId="0" applyNumberFormat="1" applyFont="1" applyFill="1" applyBorder="1" applyAlignment="1">
      <alignment horizontal="right"/>
    </xf>
    <xf numFmtId="0" fontId="17" fillId="0" borderId="16" xfId="0" applyFont="1" applyFill="1" applyBorder="1" applyAlignment="1">
      <alignment horizontal="right"/>
    </xf>
    <xf numFmtId="0" fontId="36" fillId="0" borderId="13" xfId="0" applyNumberFormat="1" applyFont="1" applyFill="1" applyBorder="1" applyAlignment="1">
      <alignment horizontal="left" vertical="top" wrapText="1" readingOrder="1"/>
    </xf>
    <xf numFmtId="2" fontId="17" fillId="0" borderId="16" xfId="0" applyNumberFormat="1" applyFont="1" applyFill="1" applyBorder="1" applyAlignment="1">
      <alignment/>
    </xf>
    <xf numFmtId="0" fontId="25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2" fontId="25" fillId="0" borderId="12" xfId="0" applyNumberFormat="1" applyFont="1" applyFill="1" applyBorder="1" applyAlignment="1">
      <alignment horizontal="right"/>
    </xf>
    <xf numFmtId="2" fontId="17" fillId="0" borderId="12" xfId="0" applyNumberFormat="1" applyFont="1" applyFill="1" applyBorder="1" applyAlignment="1">
      <alignment horizontal="right"/>
    </xf>
    <xf numFmtId="2" fontId="25" fillId="0" borderId="16" xfId="0" applyNumberFormat="1" applyFont="1" applyFill="1" applyBorder="1" applyAlignment="1">
      <alignment horizontal="right" vertical="center"/>
    </xf>
    <xf numFmtId="0" fontId="21" fillId="0" borderId="57" xfId="0" applyFont="1" applyFill="1" applyBorder="1" applyAlignment="1">
      <alignment vertical="center"/>
    </xf>
    <xf numFmtId="49" fontId="21" fillId="0" borderId="58" xfId="0" applyNumberFormat="1" applyFont="1" applyFill="1" applyBorder="1" applyAlignment="1">
      <alignment horizontal="center" vertical="center"/>
    </xf>
    <xf numFmtId="49" fontId="21" fillId="0" borderId="59" xfId="0" applyNumberFormat="1" applyFont="1" applyFill="1" applyBorder="1" applyAlignment="1">
      <alignment horizontal="center" vertical="center"/>
    </xf>
    <xf numFmtId="0" fontId="23" fillId="0" borderId="39" xfId="0" applyNumberFormat="1" applyFont="1" applyFill="1" applyBorder="1" applyAlignment="1">
      <alignment horizontal="left" vertical="top" wrapText="1" readingOrder="1"/>
    </xf>
    <xf numFmtId="0" fontId="35" fillId="0" borderId="40" xfId="0" applyFont="1" applyFill="1" applyBorder="1" applyAlignment="1">
      <alignment vertical="top" wrapText="1"/>
    </xf>
    <xf numFmtId="0" fontId="25" fillId="0" borderId="39" xfId="0" applyFont="1" applyFill="1" applyBorder="1" applyAlignment="1">
      <alignment/>
    </xf>
    <xf numFmtId="0" fontId="25" fillId="0" borderId="41" xfId="0" applyFont="1" applyFill="1" applyBorder="1" applyAlignment="1">
      <alignment/>
    </xf>
    <xf numFmtId="0" fontId="25" fillId="0" borderId="43" xfId="0" applyFont="1" applyFill="1" applyBorder="1" applyAlignment="1">
      <alignment/>
    </xf>
    <xf numFmtId="0" fontId="21" fillId="0" borderId="57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right" vertical="center"/>
    </xf>
    <xf numFmtId="209" fontId="25" fillId="0" borderId="26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5" xfId="0" applyNumberFormat="1" applyFont="1" applyFill="1" applyBorder="1" applyAlignment="1">
      <alignment horizontal="center" vertical="top"/>
    </xf>
    <xf numFmtId="0" fontId="21" fillId="0" borderId="60" xfId="0" applyFont="1" applyFill="1" applyBorder="1" applyAlignment="1">
      <alignment vertical="center"/>
    </xf>
    <xf numFmtId="49" fontId="21" fillId="0" borderId="61" xfId="0" applyNumberFormat="1" applyFont="1" applyFill="1" applyBorder="1" applyAlignment="1">
      <alignment horizontal="center" vertical="top"/>
    </xf>
    <xf numFmtId="49" fontId="21" fillId="0" borderId="62" xfId="0" applyNumberFormat="1" applyFont="1" applyFill="1" applyBorder="1" applyAlignment="1">
      <alignment horizontal="center" vertical="top"/>
    </xf>
    <xf numFmtId="0" fontId="23" fillId="0" borderId="31" xfId="0" applyFont="1" applyFill="1" applyBorder="1" applyAlignment="1">
      <alignment horizontal="left" vertical="top" wrapText="1"/>
    </xf>
    <xf numFmtId="0" fontId="35" fillId="0" borderId="17" xfId="0" applyFont="1" applyFill="1" applyBorder="1" applyAlignment="1">
      <alignment vertical="top" wrapText="1"/>
    </xf>
    <xf numFmtId="209" fontId="25" fillId="0" borderId="31" xfId="0" applyNumberFormat="1" applyFont="1" applyFill="1" applyBorder="1" applyAlignment="1">
      <alignment/>
    </xf>
    <xf numFmtId="0" fontId="25" fillId="0" borderId="32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 vertical="top"/>
    </xf>
    <xf numFmtId="203" fontId="21" fillId="0" borderId="0" xfId="0" applyNumberFormat="1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left" vertical="top" wrapText="1"/>
    </xf>
    <xf numFmtId="202" fontId="21" fillId="0" borderId="0" xfId="0" applyNumberFormat="1" applyFont="1" applyFill="1" applyBorder="1" applyAlignment="1">
      <alignment horizontal="center" vertical="top"/>
    </xf>
    <xf numFmtId="209" fontId="25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top"/>
    </xf>
    <xf numFmtId="202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11" xfId="0" applyFont="1" applyFill="1" applyBorder="1" applyAlignment="1">
      <alignment horizontal="centerContinuous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37" fillId="35" borderId="58" xfId="0" applyFont="1" applyFill="1" applyBorder="1" applyAlignment="1" quotePrefix="1">
      <alignment horizontal="center" vertical="center"/>
    </xf>
    <xf numFmtId="49" fontId="6" fillId="35" borderId="63" xfId="0" applyNumberFormat="1" applyFont="1" applyFill="1" applyBorder="1" applyAlignment="1">
      <alignment horizontal="center" vertical="center" wrapText="1"/>
    </xf>
    <xf numFmtId="0" fontId="20" fillId="35" borderId="64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49" fontId="20" fillId="35" borderId="64" xfId="0" applyNumberFormat="1" applyFont="1" applyFill="1" applyBorder="1" applyAlignment="1">
      <alignment horizontal="center" vertical="center"/>
    </xf>
    <xf numFmtId="49" fontId="20" fillId="35" borderId="63" xfId="0" applyNumberFormat="1" applyFont="1" applyFill="1" applyBorder="1" applyAlignment="1">
      <alignment horizontal="center" vertical="center"/>
    </xf>
    <xf numFmtId="0" fontId="16" fillId="0" borderId="58" xfId="0" applyFont="1" applyFill="1" applyBorder="1" applyAlignment="1" quotePrefix="1">
      <alignment horizontal="center" vertical="center"/>
    </xf>
    <xf numFmtId="0" fontId="16" fillId="0" borderId="59" xfId="0" applyFont="1" applyFill="1" applyBorder="1" applyAlignment="1">
      <alignment vertical="center" wrapText="1"/>
    </xf>
    <xf numFmtId="0" fontId="16" fillId="0" borderId="58" xfId="0" applyFont="1" applyFill="1" applyBorder="1" applyAlignment="1">
      <alignment horizontal="center" vertical="center"/>
    </xf>
    <xf numFmtId="2" fontId="16" fillId="0" borderId="58" xfId="0" applyNumberFormat="1" applyFont="1" applyFill="1" applyBorder="1" applyAlignment="1">
      <alignment horizontal="right" vertical="center" wrapText="1"/>
    </xf>
    <xf numFmtId="49" fontId="20" fillId="0" borderId="64" xfId="0" applyNumberFormat="1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vertical="center" wrapText="1"/>
    </xf>
    <xf numFmtId="0" fontId="20" fillId="0" borderId="64" xfId="0" applyFont="1" applyFill="1" applyBorder="1" applyAlignment="1">
      <alignment vertical="center"/>
    </xf>
    <xf numFmtId="2" fontId="16" fillId="0" borderId="64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20" fillId="0" borderId="54" xfId="0" applyFont="1" applyFill="1" applyBorder="1" applyAlignment="1">
      <alignment vertical="center"/>
    </xf>
    <xf numFmtId="2" fontId="16" fillId="0" borderId="54" xfId="0" applyNumberFormat="1" applyFont="1" applyFill="1" applyBorder="1" applyAlignment="1">
      <alignment horizontal="right" vertical="center" wrapText="1"/>
    </xf>
    <xf numFmtId="0" fontId="16" fillId="0" borderId="58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49" fontId="20" fillId="0" borderId="11" xfId="0" applyNumberFormat="1" applyFont="1" applyFill="1" applyBorder="1" applyAlignment="1" quotePrefix="1">
      <alignment horizontal="center" vertical="center"/>
    </xf>
    <xf numFmtId="0" fontId="20" fillId="0" borderId="11" xfId="0" applyNumberFormat="1" applyFont="1" applyFill="1" applyBorder="1" applyAlignment="1">
      <alignment horizontal="left" vertical="center" wrapText="1" indent="1"/>
    </xf>
    <xf numFmtId="2" fontId="20" fillId="0" borderId="11" xfId="0" applyNumberFormat="1" applyFont="1" applyFill="1" applyBorder="1" applyAlignment="1">
      <alignment horizontal="right" vertical="center"/>
    </xf>
    <xf numFmtId="2" fontId="20" fillId="0" borderId="64" xfId="0" applyNumberFormat="1" applyFont="1" applyFill="1" applyBorder="1" applyAlignment="1">
      <alignment horizontal="right" vertical="center" wrapText="1"/>
    </xf>
    <xf numFmtId="0" fontId="20" fillId="0" borderId="64" xfId="0" applyFont="1" applyFill="1" applyBorder="1" applyAlignment="1">
      <alignment horizontal="right" vertical="center" wrapText="1"/>
    </xf>
    <xf numFmtId="49" fontId="20" fillId="0" borderId="58" xfId="0" applyNumberFormat="1" applyFont="1" applyFill="1" applyBorder="1" applyAlignment="1" quotePrefix="1">
      <alignment horizontal="center" vertical="center"/>
    </xf>
    <xf numFmtId="0" fontId="20" fillId="0" borderId="58" xfId="0" applyNumberFormat="1" applyFont="1" applyFill="1" applyBorder="1" applyAlignment="1">
      <alignment horizontal="left" vertical="center" wrapText="1" indent="1"/>
    </xf>
    <xf numFmtId="2" fontId="16" fillId="0" borderId="58" xfId="0" applyNumberFormat="1" applyFont="1" applyFill="1" applyBorder="1" applyAlignment="1">
      <alignment horizontal="right" vertical="center"/>
    </xf>
    <xf numFmtId="0" fontId="20" fillId="0" borderId="58" xfId="0" applyFont="1" applyFill="1" applyBorder="1" applyAlignment="1">
      <alignment horizontal="center" vertical="center"/>
    </xf>
    <xf numFmtId="49" fontId="20" fillId="0" borderId="64" xfId="0" applyNumberFormat="1" applyFont="1" applyFill="1" applyBorder="1" applyAlignment="1" quotePrefix="1">
      <alignment horizontal="center" vertical="center"/>
    </xf>
    <xf numFmtId="0" fontId="20" fillId="0" borderId="64" xfId="0" applyNumberFormat="1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vertical="center"/>
    </xf>
    <xf numFmtId="2" fontId="16" fillId="0" borderId="64" xfId="0" applyNumberFormat="1" applyFont="1" applyFill="1" applyBorder="1" applyAlignment="1">
      <alignment horizontal="right" vertical="center"/>
    </xf>
    <xf numFmtId="0" fontId="20" fillId="0" borderId="64" xfId="0" applyFont="1" applyFill="1" applyBorder="1" applyAlignment="1">
      <alignment horizontal="center" vertical="center"/>
    </xf>
    <xf numFmtId="49" fontId="20" fillId="0" borderId="54" xfId="0" applyNumberFormat="1" applyFont="1" applyFill="1" applyBorder="1" applyAlignment="1" quotePrefix="1">
      <alignment horizontal="center" vertical="center"/>
    </xf>
    <xf numFmtId="0" fontId="20" fillId="0" borderId="54" xfId="0" applyNumberFormat="1" applyFont="1" applyFill="1" applyBorder="1" applyAlignment="1">
      <alignment horizontal="left" vertical="center" wrapText="1" indent="1"/>
    </xf>
    <xf numFmtId="0" fontId="16" fillId="0" borderId="54" xfId="0" applyFont="1" applyFill="1" applyBorder="1" applyAlignment="1">
      <alignment vertical="center"/>
    </xf>
    <xf numFmtId="2" fontId="16" fillId="0" borderId="54" xfId="0" applyNumberFormat="1" applyFont="1" applyFill="1" applyBorder="1" applyAlignment="1">
      <alignment horizontal="right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left" vertical="center" wrapText="1" indent="2"/>
    </xf>
    <xf numFmtId="2" fontId="20" fillId="0" borderId="58" xfId="0" applyNumberFormat="1" applyFont="1" applyFill="1" applyBorder="1" applyAlignment="1">
      <alignment horizontal="right" vertical="center"/>
    </xf>
    <xf numFmtId="0" fontId="20" fillId="0" borderId="54" xfId="0" applyFont="1" applyFill="1" applyBorder="1" applyAlignment="1">
      <alignment horizontal="left" vertical="center" wrapText="1" indent="2"/>
    </xf>
    <xf numFmtId="2" fontId="20" fillId="0" borderId="54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left" vertical="center" wrapText="1" indent="3"/>
    </xf>
    <xf numFmtId="0" fontId="20" fillId="0" borderId="11" xfId="0" applyFont="1" applyFill="1" applyBorder="1" applyAlignment="1">
      <alignment horizontal="left" vertical="center" wrapText="1" indent="2"/>
    </xf>
    <xf numFmtId="2" fontId="20" fillId="0" borderId="64" xfId="0" applyNumberFormat="1" applyFont="1" applyFill="1" applyBorder="1" applyAlignment="1">
      <alignment horizontal="right" vertical="center"/>
    </xf>
    <xf numFmtId="2" fontId="20" fillId="0" borderId="54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Continuous" vertical="center"/>
    </xf>
    <xf numFmtId="2" fontId="20" fillId="0" borderId="58" xfId="0" applyNumberFormat="1" applyFont="1" applyFill="1" applyBorder="1" applyAlignment="1">
      <alignment horizontal="center" vertical="center"/>
    </xf>
    <xf numFmtId="2" fontId="16" fillId="0" borderId="58" xfId="0" applyNumberFormat="1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vertical="center" wrapText="1"/>
    </xf>
    <xf numFmtId="0" fontId="20" fillId="0" borderId="64" xfId="0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49" fontId="16" fillId="0" borderId="58" xfId="0" applyNumberFormat="1" applyFont="1" applyFill="1" applyBorder="1" applyAlignment="1" quotePrefix="1">
      <alignment horizontal="center" vertical="center"/>
    </xf>
    <xf numFmtId="1" fontId="16" fillId="0" borderId="58" xfId="0" applyNumberFormat="1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vertical="center"/>
    </xf>
    <xf numFmtId="49" fontId="16" fillId="0" borderId="54" xfId="0" applyNumberFormat="1" applyFont="1" applyFill="1" applyBorder="1" applyAlignment="1" quotePrefix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1" fontId="20" fillId="0" borderId="58" xfId="0" applyNumberFormat="1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vertical="center"/>
    </xf>
    <xf numFmtId="0" fontId="20" fillId="0" borderId="54" xfId="0" applyNumberFormat="1" applyFont="1" applyFill="1" applyBorder="1" applyAlignment="1">
      <alignment horizontal="left" vertical="center" wrapText="1" indent="2"/>
    </xf>
    <xf numFmtId="1" fontId="20" fillId="0" borderId="54" xfId="0" applyNumberFormat="1" applyFont="1" applyFill="1" applyBorder="1" applyAlignment="1">
      <alignment horizontal="center" vertical="center" wrapText="1"/>
    </xf>
    <xf numFmtId="2" fontId="20" fillId="0" borderId="58" xfId="0" applyNumberFormat="1" applyFont="1" applyFill="1" applyBorder="1" applyAlignment="1">
      <alignment horizontal="right" vertical="center" wrapText="1"/>
    </xf>
    <xf numFmtId="2" fontId="20" fillId="0" borderId="11" xfId="0" applyNumberFormat="1" applyFont="1" applyFill="1" applyBorder="1" applyAlignment="1">
      <alignment horizontal="center" vertical="center"/>
    </xf>
    <xf numFmtId="209" fontId="16" fillId="0" borderId="11" xfId="0" applyNumberFormat="1" applyFont="1" applyFill="1" applyBorder="1" applyAlignment="1">
      <alignment horizontal="center" vertical="center"/>
    </xf>
    <xf numFmtId="2" fontId="20" fillId="0" borderId="58" xfId="0" applyNumberFormat="1" applyFont="1" applyFill="1" applyBorder="1" applyAlignment="1">
      <alignment vertical="center"/>
    </xf>
    <xf numFmtId="2" fontId="20" fillId="0" borderId="64" xfId="0" applyNumberFormat="1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vertical="center"/>
    </xf>
    <xf numFmtId="209" fontId="20" fillId="0" borderId="11" xfId="0" applyNumberFormat="1" applyFont="1" applyFill="1" applyBorder="1" applyAlignment="1">
      <alignment horizontal="right" vertical="center"/>
    </xf>
    <xf numFmtId="209" fontId="20" fillId="0" borderId="11" xfId="61" applyNumberFormat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 wrapText="1"/>
    </xf>
    <xf numFmtId="2" fontId="16" fillId="0" borderId="11" xfId="0" applyNumberFormat="1" applyFont="1" applyFill="1" applyBorder="1" applyAlignment="1">
      <alignment horizontal="right" vertical="center"/>
    </xf>
    <xf numFmtId="49" fontId="20" fillId="0" borderId="54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209" fontId="16" fillId="0" borderId="58" xfId="0" applyNumberFormat="1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/>
    </xf>
    <xf numFmtId="209" fontId="20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0" fillId="0" borderId="45" xfId="0" applyFont="1" applyFill="1" applyBorder="1" applyAlignment="1">
      <alignment horizontal="center" wrapText="1"/>
    </xf>
    <xf numFmtId="0" fontId="20" fillId="0" borderId="45" xfId="0" applyFont="1" applyFill="1" applyBorder="1" applyAlignment="1">
      <alignment horizontal="center" vertical="top" wrapText="1"/>
    </xf>
    <xf numFmtId="0" fontId="20" fillId="0" borderId="65" xfId="0" applyFont="1" applyFill="1" applyBorder="1" applyAlignment="1">
      <alignment horizontal="center"/>
    </xf>
    <xf numFmtId="0" fontId="20" fillId="0" borderId="65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vertical="top" wrapText="1"/>
    </xf>
    <xf numFmtId="209" fontId="20" fillId="0" borderId="65" xfId="0" applyNumberFormat="1" applyFont="1" applyFill="1" applyBorder="1" applyAlignment="1">
      <alignment horizontal="center" vertical="center"/>
    </xf>
    <xf numFmtId="209" fontId="20" fillId="0" borderId="65" xfId="0" applyNumberFormat="1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216" fontId="20" fillId="0" borderId="0" xfId="0" applyNumberFormat="1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horizontal="center" vertical="top"/>
    </xf>
    <xf numFmtId="49" fontId="20" fillId="0" borderId="0" xfId="0" applyNumberFormat="1" applyFont="1" applyAlignment="1" applyProtection="1">
      <alignment horizontal="center" vertical="top"/>
      <protection locked="0"/>
    </xf>
    <xf numFmtId="49" fontId="23" fillId="0" borderId="0" xfId="0" applyNumberFormat="1" applyFont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>
      <alignment horizontal="center"/>
    </xf>
    <xf numFmtId="49" fontId="39" fillId="0" borderId="0" xfId="0" applyNumberFormat="1" applyFont="1" applyAlignment="1" applyProtection="1">
      <alignment horizontal="center" vertical="top"/>
      <protection locked="0"/>
    </xf>
    <xf numFmtId="49" fontId="41" fillId="0" borderId="0" xfId="0" applyNumberFormat="1" applyFont="1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0" fontId="43" fillId="0" borderId="0" xfId="0" applyFont="1" applyAlignment="1" applyProtection="1">
      <alignment horizontal="center" vertical="top"/>
      <protection locked="0"/>
    </xf>
    <xf numFmtId="49" fontId="43" fillId="0" borderId="0" xfId="0" applyNumberFormat="1" applyFont="1" applyAlignment="1" applyProtection="1">
      <alignment horizontal="center" vertical="top"/>
      <protection locked="0"/>
    </xf>
    <xf numFmtId="49" fontId="20" fillId="0" borderId="58" xfId="0" applyNumberFormat="1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left" vertical="center" wrapText="1" indent="2"/>
    </xf>
    <xf numFmtId="212" fontId="8" fillId="35" borderId="22" xfId="0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horizontal="left" vertical="top" wrapText="1" readingOrder="1"/>
    </xf>
    <xf numFmtId="212" fontId="8" fillId="35" borderId="23" xfId="0" applyNumberFormat="1" applyFont="1" applyFill="1" applyBorder="1" applyAlignment="1">
      <alignment/>
    </xf>
    <xf numFmtId="212" fontId="25" fillId="0" borderId="32" xfId="0" applyNumberFormat="1" applyFont="1" applyFill="1" applyBorder="1" applyAlignment="1">
      <alignment/>
    </xf>
    <xf numFmtId="212" fontId="25" fillId="0" borderId="14" xfId="0" applyNumberFormat="1" applyFont="1" applyFill="1" applyBorder="1" applyAlignment="1">
      <alignment horizontal="right" vertical="center"/>
    </xf>
    <xf numFmtId="212" fontId="25" fillId="0" borderId="28" xfId="0" applyNumberFormat="1" applyFont="1" applyFill="1" applyBorder="1" applyAlignment="1">
      <alignment/>
    </xf>
    <xf numFmtId="212" fontId="25" fillId="0" borderId="14" xfId="0" applyNumberFormat="1" applyFont="1" applyFill="1" applyBorder="1" applyAlignment="1">
      <alignment/>
    </xf>
    <xf numFmtId="0" fontId="20" fillId="0" borderId="66" xfId="33" applyFont="1" applyFill="1" applyBorder="1" applyAlignment="1">
      <alignment horizontal="left" vertical="center" wrapText="1"/>
    </xf>
    <xf numFmtId="212" fontId="25" fillId="0" borderId="16" xfId="0" applyNumberFormat="1" applyFont="1" applyFill="1" applyBorder="1" applyAlignment="1">
      <alignment horizontal="right"/>
    </xf>
    <xf numFmtId="212" fontId="6" fillId="35" borderId="22" xfId="0" applyNumberFormat="1" applyFont="1" applyFill="1" applyBorder="1" applyAlignment="1">
      <alignment vertical="center" wrapText="1"/>
    </xf>
    <xf numFmtId="212" fontId="16" fillId="0" borderId="14" xfId="0" applyNumberFormat="1" applyFont="1" applyFill="1" applyBorder="1" applyAlignment="1">
      <alignment/>
    </xf>
    <xf numFmtId="209" fontId="11" fillId="0" borderId="14" xfId="0" applyNumberFormat="1" applyFont="1" applyFill="1" applyBorder="1" applyAlignment="1">
      <alignment/>
    </xf>
    <xf numFmtId="209" fontId="16" fillId="0" borderId="11" xfId="0" applyNumberFormat="1" applyFont="1" applyFill="1" applyBorder="1" applyAlignment="1">
      <alignment horizontal="right" vertical="center"/>
    </xf>
    <xf numFmtId="209" fontId="16" fillId="0" borderId="11" xfId="0" applyNumberFormat="1" applyFont="1" applyFill="1" applyBorder="1" applyAlignment="1">
      <alignment horizontal="right"/>
    </xf>
    <xf numFmtId="209" fontId="11" fillId="0" borderId="12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21" fillId="0" borderId="34" xfId="0" applyFont="1" applyBorder="1" applyAlignment="1">
      <alignment/>
    </xf>
    <xf numFmtId="0" fontId="16" fillId="0" borderId="35" xfId="0" applyFont="1" applyBorder="1" applyAlignment="1">
      <alignment horizontal="center" wrapText="1"/>
    </xf>
    <xf numFmtId="212" fontId="16" fillId="0" borderId="34" xfId="0" applyNumberFormat="1" applyFont="1" applyBorder="1" applyAlignment="1">
      <alignment/>
    </xf>
    <xf numFmtId="212" fontId="16" fillId="0" borderId="35" xfId="0" applyNumberFormat="1" applyFont="1" applyBorder="1" applyAlignment="1">
      <alignment/>
    </xf>
    <xf numFmtId="212" fontId="16" fillId="0" borderId="18" xfId="0" applyNumberFormat="1" applyFont="1" applyBorder="1" applyAlignment="1">
      <alignment/>
    </xf>
    <xf numFmtId="0" fontId="6" fillId="0" borderId="0" xfId="0" applyFont="1" applyAlignment="1">
      <alignment/>
    </xf>
    <xf numFmtId="0" fontId="16" fillId="34" borderId="67" xfId="0" applyFont="1" applyFill="1" applyBorder="1" applyAlignment="1">
      <alignment horizontal="centerContinuous" vertical="center" wrapText="1"/>
    </xf>
    <xf numFmtId="0" fontId="16" fillId="34" borderId="20" xfId="0" applyFont="1" applyFill="1" applyBorder="1" applyAlignment="1">
      <alignment horizontal="centerContinuous" vertical="center" wrapText="1"/>
    </xf>
    <xf numFmtId="0" fontId="16" fillId="34" borderId="21" xfId="0" applyFont="1" applyFill="1" applyBorder="1" applyAlignment="1">
      <alignment horizontal="centerContinuous" vertical="center" wrapText="1"/>
    </xf>
    <xf numFmtId="0" fontId="16" fillId="0" borderId="5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34" borderId="34" xfId="0" applyFont="1" applyFill="1" applyBorder="1" applyAlignment="1">
      <alignment horizontal="centerContinuous" vertical="center" wrapText="1"/>
    </xf>
    <xf numFmtId="0" fontId="21" fillId="0" borderId="49" xfId="0" applyFont="1" applyBorder="1" applyAlignment="1">
      <alignment/>
    </xf>
    <xf numFmtId="0" fontId="11" fillId="0" borderId="44" xfId="0" applyFont="1" applyBorder="1" applyAlignment="1">
      <alignment horizontal="center" wrapText="1"/>
    </xf>
    <xf numFmtId="0" fontId="16" fillId="0" borderId="46" xfId="0" applyFont="1" applyBorder="1" applyAlignment="1">
      <alignment/>
    </xf>
    <xf numFmtId="0" fontId="21" fillId="0" borderId="25" xfId="0" applyFont="1" applyBorder="1" applyAlignment="1">
      <alignment/>
    </xf>
    <xf numFmtId="0" fontId="23" fillId="0" borderId="26" xfId="0" applyFont="1" applyBorder="1" applyAlignment="1">
      <alignment horizontal="center" wrapText="1"/>
    </xf>
    <xf numFmtId="0" fontId="16" fillId="0" borderId="27" xfId="0" applyFont="1" applyBorder="1" applyAlignment="1">
      <alignment/>
    </xf>
    <xf numFmtId="212" fontId="16" fillId="0" borderId="26" xfId="0" applyNumberFormat="1" applyFont="1" applyBorder="1" applyAlignment="1">
      <alignment/>
    </xf>
    <xf numFmtId="212" fontId="16" fillId="0" borderId="28" xfId="0" applyNumberFormat="1" applyFont="1" applyBorder="1" applyAlignment="1">
      <alignment/>
    </xf>
    <xf numFmtId="212" fontId="16" fillId="0" borderId="24" xfId="0" applyNumberFormat="1" applyFont="1" applyBorder="1" applyAlignment="1">
      <alignment/>
    </xf>
    <xf numFmtId="0" fontId="21" fillId="0" borderId="29" xfId="0" applyFont="1" applyBorder="1" applyAlignment="1">
      <alignment/>
    </xf>
    <xf numFmtId="0" fontId="11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4" xfId="0" applyFont="1" applyBorder="1" applyAlignment="1">
      <alignment/>
    </xf>
    <xf numFmtId="0" fontId="21" fillId="0" borderId="29" xfId="0" applyFont="1" applyBorder="1" applyAlignment="1">
      <alignment vertical="center"/>
    </xf>
    <xf numFmtId="0" fontId="12" fillId="0" borderId="12" xfId="0" applyFont="1" applyBorder="1" applyAlignment="1">
      <alignment wrapText="1"/>
    </xf>
    <xf numFmtId="0" fontId="20" fillId="0" borderId="12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3" fillId="0" borderId="26" xfId="0" applyFont="1" applyBorder="1" applyAlignment="1">
      <alignment horizontal="left" wrapText="1"/>
    </xf>
    <xf numFmtId="0" fontId="11" fillId="0" borderId="12" xfId="0" applyFont="1" applyBorder="1" applyAlignment="1">
      <alignment wrapText="1"/>
    </xf>
    <xf numFmtId="0" fontId="20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49" fontId="22" fillId="0" borderId="13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4" xfId="0" applyFont="1" applyBorder="1" applyAlignment="1">
      <alignment vertical="center" wrapText="1"/>
    </xf>
    <xf numFmtId="0" fontId="46" fillId="0" borderId="16" xfId="0" applyFont="1" applyBorder="1" applyAlignment="1">
      <alignment/>
    </xf>
    <xf numFmtId="0" fontId="46" fillId="0" borderId="0" xfId="0" applyFont="1" applyAlignment="1">
      <alignment/>
    </xf>
    <xf numFmtId="0" fontId="45" fillId="0" borderId="12" xfId="0" applyFont="1" applyBorder="1" applyAlignment="1">
      <alignment wrapText="1"/>
    </xf>
    <xf numFmtId="0" fontId="7" fillId="0" borderId="20" xfId="0" applyFont="1" applyFill="1" applyBorder="1" applyAlignment="1">
      <alignment horizontal="centerContinuous" vertical="center" wrapText="1"/>
    </xf>
    <xf numFmtId="0" fontId="7" fillId="0" borderId="21" xfId="0" applyFont="1" applyFill="1" applyBorder="1" applyAlignment="1">
      <alignment horizontal="centerContinuous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21" fillId="0" borderId="29" xfId="0" applyFont="1" applyFill="1" applyBorder="1" applyAlignment="1">
      <alignment/>
    </xf>
    <xf numFmtId="0" fontId="12" fillId="0" borderId="12" xfId="0" applyFont="1" applyFill="1" applyBorder="1" applyAlignment="1">
      <alignment wrapText="1"/>
    </xf>
    <xf numFmtId="0" fontId="46" fillId="0" borderId="12" xfId="0" applyFont="1" applyFill="1" applyBorder="1" applyAlignment="1">
      <alignment/>
    </xf>
    <xf numFmtId="0" fontId="46" fillId="0" borderId="14" xfId="0" applyFont="1" applyFill="1" applyBorder="1" applyAlignment="1">
      <alignment vertical="center" wrapText="1"/>
    </xf>
    <xf numFmtId="0" fontId="46" fillId="0" borderId="16" xfId="0" applyFont="1" applyFill="1" applyBorder="1" applyAlignment="1">
      <alignment/>
    </xf>
    <xf numFmtId="0" fontId="46" fillId="0" borderId="0" xfId="0" applyFont="1" applyFill="1" applyAlignment="1">
      <alignment/>
    </xf>
    <xf numFmtId="0" fontId="21" fillId="0" borderId="29" xfId="0" applyFont="1" applyFill="1" applyBorder="1" applyAlignment="1">
      <alignment vertical="center"/>
    </xf>
    <xf numFmtId="0" fontId="23" fillId="0" borderId="12" xfId="0" applyFont="1" applyFill="1" applyBorder="1" applyAlignment="1">
      <alignment wrapText="1"/>
    </xf>
    <xf numFmtId="0" fontId="45" fillId="0" borderId="12" xfId="0" applyFont="1" applyFill="1" applyBorder="1" applyAlignment="1">
      <alignment wrapText="1"/>
    </xf>
    <xf numFmtId="0" fontId="21" fillId="0" borderId="49" xfId="0" applyFont="1" applyFill="1" applyBorder="1" applyAlignment="1">
      <alignment/>
    </xf>
    <xf numFmtId="0" fontId="45" fillId="0" borderId="44" xfId="0" applyFont="1" applyFill="1" applyBorder="1" applyAlignment="1">
      <alignment wrapText="1"/>
    </xf>
    <xf numFmtId="49" fontId="18" fillId="0" borderId="46" xfId="0" applyNumberFormat="1" applyFont="1" applyFill="1" applyBorder="1" applyAlignment="1">
      <alignment horizontal="center" vertical="center" wrapText="1"/>
    </xf>
    <xf numFmtId="0" fontId="46" fillId="0" borderId="44" xfId="0" applyFont="1" applyFill="1" applyBorder="1" applyAlignment="1">
      <alignment/>
    </xf>
    <xf numFmtId="0" fontId="46" fillId="0" borderId="47" xfId="0" applyFont="1" applyFill="1" applyBorder="1" applyAlignment="1">
      <alignment vertical="center" wrapText="1"/>
    </xf>
    <xf numFmtId="0" fontId="20" fillId="0" borderId="68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/>
    </xf>
    <xf numFmtId="0" fontId="45" fillId="0" borderId="31" xfId="0" applyFont="1" applyFill="1" applyBorder="1" applyAlignment="1">
      <alignment wrapText="1"/>
    </xf>
    <xf numFmtId="0" fontId="46" fillId="0" borderId="31" xfId="0" applyFont="1" applyFill="1" applyBorder="1" applyAlignment="1">
      <alignment/>
    </xf>
    <xf numFmtId="0" fontId="46" fillId="0" borderId="32" xfId="0" applyFont="1" applyFill="1" applyBorder="1" applyAlignment="1">
      <alignment vertical="center" wrapText="1"/>
    </xf>
    <xf numFmtId="0" fontId="46" fillId="0" borderId="33" xfId="0" applyFont="1" applyFill="1" applyBorder="1" applyAlignment="1">
      <alignment/>
    </xf>
    <xf numFmtId="0" fontId="12" fillId="0" borderId="44" xfId="0" applyFont="1" applyFill="1" applyBorder="1" applyAlignment="1">
      <alignment wrapText="1"/>
    </xf>
    <xf numFmtId="49" fontId="24" fillId="0" borderId="46" xfId="0" applyNumberFormat="1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/>
    </xf>
    <xf numFmtId="49" fontId="24" fillId="0" borderId="13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21" fillId="0" borderId="38" xfId="0" applyFont="1" applyFill="1" applyBorder="1" applyAlignment="1">
      <alignment/>
    </xf>
    <xf numFmtId="0" fontId="45" fillId="0" borderId="39" xfId="0" applyFont="1" applyFill="1" applyBorder="1" applyAlignment="1">
      <alignment wrapText="1"/>
    </xf>
    <xf numFmtId="49" fontId="24" fillId="0" borderId="40" xfId="0" applyNumberFormat="1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/>
    </xf>
    <xf numFmtId="0" fontId="46" fillId="0" borderId="41" xfId="0" applyFont="1" applyFill="1" applyBorder="1" applyAlignment="1">
      <alignment vertical="center" wrapText="1"/>
    </xf>
    <xf numFmtId="0" fontId="46" fillId="0" borderId="43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12" fillId="0" borderId="18" xfId="0" applyFont="1" applyFill="1" applyBorder="1" applyAlignment="1">
      <alignment wrapText="1"/>
    </xf>
    <xf numFmtId="49" fontId="24" fillId="0" borderId="21" xfId="0" applyNumberFormat="1" applyFont="1" applyFill="1" applyBorder="1" applyAlignment="1">
      <alignment horizontal="center" vertical="center" wrapText="1"/>
    </xf>
    <xf numFmtId="212" fontId="16" fillId="0" borderId="23" xfId="0" applyNumberFormat="1" applyFont="1" applyFill="1" applyBorder="1" applyAlignment="1">
      <alignment/>
    </xf>
    <xf numFmtId="0" fontId="21" fillId="0" borderId="69" xfId="0" applyFont="1" applyFill="1" applyBorder="1" applyAlignment="1">
      <alignment/>
    </xf>
    <xf numFmtId="0" fontId="23" fillId="0" borderId="42" xfId="0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/>
    </xf>
    <xf numFmtId="0" fontId="46" fillId="0" borderId="70" xfId="0" applyFont="1" applyFill="1" applyBorder="1" applyAlignment="1">
      <alignment vertical="center" wrapText="1"/>
    </xf>
    <xf numFmtId="0" fontId="46" fillId="0" borderId="71" xfId="0" applyFont="1" applyFill="1" applyBorder="1" applyAlignment="1">
      <alignment/>
    </xf>
    <xf numFmtId="0" fontId="11" fillId="0" borderId="18" xfId="0" applyFont="1" applyFill="1" applyBorder="1" applyAlignment="1">
      <alignment wrapText="1"/>
    </xf>
    <xf numFmtId="0" fontId="16" fillId="0" borderId="18" xfId="0" applyFont="1" applyFill="1" applyBorder="1" applyAlignment="1">
      <alignment/>
    </xf>
    <xf numFmtId="0" fontId="16" fillId="0" borderId="22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25" xfId="0" applyFont="1" applyFill="1" applyBorder="1" applyAlignment="1">
      <alignment/>
    </xf>
    <xf numFmtId="0" fontId="23" fillId="0" borderId="26" xfId="0" applyFont="1" applyFill="1" applyBorder="1" applyAlignment="1">
      <alignment wrapText="1"/>
    </xf>
    <xf numFmtId="49" fontId="24" fillId="0" borderId="27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/>
    </xf>
    <xf numFmtId="0" fontId="16" fillId="0" borderId="28" xfId="0" applyFont="1" applyFill="1" applyBorder="1" applyAlignment="1">
      <alignment vertical="center" wrapText="1"/>
    </xf>
    <xf numFmtId="0" fontId="16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4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/>
    </xf>
    <xf numFmtId="0" fontId="21" fillId="0" borderId="20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/>
    </xf>
    <xf numFmtId="0" fontId="20" fillId="0" borderId="41" xfId="0" applyFont="1" applyFill="1" applyBorder="1" applyAlignment="1">
      <alignment vertical="center" wrapText="1"/>
    </xf>
    <xf numFmtId="0" fontId="20" fillId="0" borderId="43" xfId="0" applyFont="1" applyFill="1" applyBorder="1" applyAlignment="1">
      <alignment/>
    </xf>
    <xf numFmtId="0" fontId="16" fillId="0" borderId="18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 wrapText="1"/>
    </xf>
    <xf numFmtId="0" fontId="16" fillId="0" borderId="24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11" fillId="0" borderId="18" xfId="0" applyFont="1" applyFill="1" applyBorder="1" applyAlignment="1">
      <alignment vertical="center" wrapText="1"/>
    </xf>
    <xf numFmtId="0" fontId="21" fillId="0" borderId="21" xfId="0" applyFont="1" applyFill="1" applyBorder="1" applyAlignment="1">
      <alignment/>
    </xf>
    <xf numFmtId="209" fontId="16" fillId="0" borderId="22" xfId="0" applyNumberFormat="1" applyFont="1" applyFill="1" applyBorder="1" applyAlignment="1">
      <alignment/>
    </xf>
    <xf numFmtId="0" fontId="7" fillId="0" borderId="69" xfId="0" applyFont="1" applyFill="1" applyBorder="1" applyAlignment="1">
      <alignment horizontal="center"/>
    </xf>
    <xf numFmtId="0" fontId="16" fillId="0" borderId="42" xfId="0" applyFont="1" applyFill="1" applyBorder="1" applyAlignment="1">
      <alignment/>
    </xf>
    <xf numFmtId="0" fontId="16" fillId="0" borderId="70" xfId="0" applyFont="1" applyFill="1" applyBorder="1" applyAlignment="1">
      <alignment/>
    </xf>
    <xf numFmtId="0" fontId="16" fillId="0" borderId="71" xfId="0" applyFont="1" applyFill="1" applyBorder="1" applyAlignment="1">
      <alignment/>
    </xf>
    <xf numFmtId="0" fontId="21" fillId="0" borderId="25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/>
    </xf>
    <xf numFmtId="209" fontId="20" fillId="0" borderId="26" xfId="0" applyNumberFormat="1" applyFont="1" applyFill="1" applyBorder="1" applyAlignment="1">
      <alignment/>
    </xf>
    <xf numFmtId="209" fontId="20" fillId="36" borderId="14" xfId="0" applyNumberFormat="1" applyFont="1" applyFill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/>
    </xf>
    <xf numFmtId="209" fontId="20" fillId="0" borderId="12" xfId="0" applyNumberFormat="1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6" xfId="0" applyFont="1" applyFill="1" applyBorder="1" applyAlignment="1">
      <alignment horizontal="center" vertical="center" wrapText="1"/>
    </xf>
    <xf numFmtId="209" fontId="20" fillId="0" borderId="14" xfId="0" applyNumberFormat="1" applyFont="1" applyFill="1" applyBorder="1" applyAlignment="1">
      <alignment horizontal="right" vertical="center" wrapText="1"/>
    </xf>
    <xf numFmtId="0" fontId="23" fillId="0" borderId="42" xfId="0" applyFont="1" applyFill="1" applyBorder="1" applyAlignment="1">
      <alignment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212" fontId="20" fillId="0" borderId="16" xfId="0" applyNumberFormat="1" applyFont="1" applyFill="1" applyBorder="1" applyAlignment="1">
      <alignment/>
    </xf>
    <xf numFmtId="209" fontId="20" fillId="0" borderId="12" xfId="0" applyNumberFormat="1" applyFont="1" applyFill="1" applyBorder="1" applyAlignment="1">
      <alignment vertical="center" wrapText="1"/>
    </xf>
    <xf numFmtId="212" fontId="20" fillId="36" borderId="16" xfId="0" applyNumberFormat="1" applyFont="1" applyFill="1" applyBorder="1" applyAlignment="1">
      <alignment/>
    </xf>
    <xf numFmtId="0" fontId="21" fillId="0" borderId="38" xfId="0" applyFont="1" applyFill="1" applyBorder="1" applyAlignment="1">
      <alignment horizontal="center" vertical="center"/>
    </xf>
    <xf numFmtId="209" fontId="20" fillId="0" borderId="16" xfId="0" applyNumberFormat="1" applyFont="1" applyFill="1" applyBorder="1" applyAlignment="1">
      <alignment/>
    </xf>
    <xf numFmtId="0" fontId="11" fillId="0" borderId="42" xfId="0" applyFont="1" applyFill="1" applyBorder="1" applyAlignment="1">
      <alignment vertical="center" wrapText="1"/>
    </xf>
    <xf numFmtId="0" fontId="21" fillId="0" borderId="4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209" fontId="20" fillId="0" borderId="14" xfId="0" applyNumberFormat="1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72" xfId="0" applyFont="1" applyFill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43" fillId="0" borderId="0" xfId="0" applyFont="1" applyAlignment="1" applyProtection="1">
      <alignment horizontal="center" vertical="top"/>
      <protection locked="0"/>
    </xf>
    <xf numFmtId="0" fontId="25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49" fontId="39" fillId="0" borderId="0" xfId="0" applyNumberFormat="1" applyFont="1" applyAlignment="1" applyProtection="1">
      <alignment horizontal="center" vertical="top"/>
      <protection locked="0"/>
    </xf>
    <xf numFmtId="0" fontId="40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0" fillId="0" borderId="58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209" fontId="6" fillId="35" borderId="58" xfId="0" applyNumberFormat="1" applyFont="1" applyFill="1" applyBorder="1" applyAlignment="1">
      <alignment horizontal="center" vertical="center" wrapText="1"/>
    </xf>
    <xf numFmtId="209" fontId="6" fillId="35" borderId="54" xfId="0" applyNumberFormat="1" applyFont="1" applyFill="1" applyBorder="1" applyAlignment="1">
      <alignment horizontal="center" vertical="center" wrapText="1"/>
    </xf>
    <xf numFmtId="2" fontId="16" fillId="0" borderId="58" xfId="0" applyNumberFormat="1" applyFont="1" applyFill="1" applyBorder="1" applyAlignment="1">
      <alignment horizontal="right" vertical="center" wrapText="1"/>
    </xf>
    <xf numFmtId="2" fontId="16" fillId="0" borderId="64" xfId="0" applyNumberFormat="1" applyFont="1" applyFill="1" applyBorder="1" applyAlignment="1">
      <alignment horizontal="right" vertical="center" wrapText="1"/>
    </xf>
    <xf numFmtId="2" fontId="16" fillId="0" borderId="54" xfId="0" applyNumberFormat="1" applyFont="1" applyFill="1" applyBorder="1" applyAlignment="1">
      <alignment horizontal="right" vertical="center" wrapText="1"/>
    </xf>
    <xf numFmtId="209" fontId="6" fillId="35" borderId="58" xfId="0" applyNumberFormat="1" applyFont="1" applyFill="1" applyBorder="1" applyAlignment="1">
      <alignment horizontal="right" vertical="center" wrapText="1"/>
    </xf>
    <xf numFmtId="209" fontId="6" fillId="35" borderId="54" xfId="0" applyNumberFormat="1" applyFont="1" applyFill="1" applyBorder="1" applyAlignment="1">
      <alignment horizontal="right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2" fontId="16" fillId="0" borderId="58" xfId="0" applyNumberFormat="1" applyFont="1" applyFill="1" applyBorder="1" applyAlignment="1">
      <alignment horizontal="center" vertical="center"/>
    </xf>
    <xf numFmtId="2" fontId="16" fillId="0" borderId="64" xfId="0" applyNumberFormat="1" applyFont="1" applyFill="1" applyBorder="1" applyAlignment="1">
      <alignment horizontal="center" vertical="center"/>
    </xf>
    <xf numFmtId="2" fontId="16" fillId="0" borderId="54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39" xfId="0" applyNumberFormat="1" applyFont="1" applyFill="1" applyBorder="1" applyAlignment="1">
      <alignment horizontal="left" vertical="center" wrapText="1" readingOrder="1"/>
    </xf>
    <xf numFmtId="0" fontId="23" fillId="0" borderId="26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21" fillId="0" borderId="35" xfId="0" applyFont="1" applyFill="1" applyBorder="1" applyAlignment="1">
      <alignment horizontal="center"/>
    </xf>
    <xf numFmtId="0" fontId="16" fillId="0" borderId="73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center" vertical="center" wrapText="1"/>
    </xf>
    <xf numFmtId="0" fontId="16" fillId="0" borderId="44" xfId="0" applyNumberFormat="1" applyFont="1" applyFill="1" applyBorder="1" applyAlignment="1">
      <alignment horizontal="center" vertical="center" wrapText="1" readingOrder="1"/>
    </xf>
    <xf numFmtId="0" fontId="16" fillId="0" borderId="31" xfId="0" applyNumberFormat="1" applyFont="1" applyFill="1" applyBorder="1" applyAlignment="1">
      <alignment horizontal="center" vertical="center" wrapText="1" readingOrder="1"/>
    </xf>
    <xf numFmtId="203" fontId="15" fillId="0" borderId="46" xfId="0" applyNumberFormat="1" applyFont="1" applyFill="1" applyBorder="1" applyAlignment="1">
      <alignment horizontal="center" vertical="center" wrapText="1"/>
    </xf>
    <xf numFmtId="203" fontId="15" fillId="0" borderId="17" xfId="0" applyNumberFormat="1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203" fontId="19" fillId="0" borderId="75" xfId="0" applyNumberFormat="1" applyFont="1" applyFill="1" applyBorder="1" applyAlignment="1">
      <alignment horizontal="center" vertical="center" wrapText="1"/>
    </xf>
    <xf numFmtId="203" fontId="19" fillId="0" borderId="77" xfId="0" applyNumberFormat="1" applyFont="1" applyFill="1" applyBorder="1" applyAlignment="1">
      <alignment horizontal="center" vertical="center" wrapText="1"/>
    </xf>
    <xf numFmtId="0" fontId="20" fillId="0" borderId="7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6" fillId="34" borderId="67" xfId="0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0" borderId="67" xfId="0" applyFont="1" applyBorder="1" applyAlignment="1">
      <alignment horizontal="center" vertical="center" wrapText="1"/>
    </xf>
    <xf numFmtId="0" fontId="20" fillId="0" borderId="34" xfId="0" applyFont="1" applyBorder="1" applyAlignment="1">
      <alignment/>
    </xf>
    <xf numFmtId="0" fontId="7" fillId="0" borderId="6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203" fontId="10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 readingOrder="1"/>
    </xf>
    <xf numFmtId="203" fontId="12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03" fontId="9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212" fontId="7" fillId="0" borderId="0" xfId="0" applyNumberFormat="1" applyFont="1" applyFill="1" applyBorder="1" applyAlignment="1">
      <alignment horizontal="center"/>
    </xf>
    <xf numFmtId="212" fontId="11" fillId="0" borderId="11" xfId="0" applyNumberFormat="1" applyFont="1" applyFill="1" applyBorder="1" applyAlignment="1">
      <alignment horizontal="center" vertical="center" wrapText="1"/>
    </xf>
    <xf numFmtId="212" fontId="11" fillId="0" borderId="11" xfId="0" applyNumberFormat="1" applyFont="1" applyBorder="1" applyAlignment="1">
      <alignment horizontal="center" vertical="center"/>
    </xf>
    <xf numFmtId="212" fontId="11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</xdr:row>
      <xdr:rowOff>66675</xdr:rowOff>
    </xdr:from>
    <xdr:to>
      <xdr:col>8</xdr:col>
      <xdr:colOff>561975</xdr:colOff>
      <xdr:row>1</xdr:row>
      <xdr:rowOff>428625</xdr:rowOff>
    </xdr:to>
    <xdr:sp>
      <xdr:nvSpPr>
        <xdr:cNvPr id="1" name="Rectangle 1"/>
        <xdr:cNvSpPr>
          <a:spLocks/>
        </xdr:cNvSpPr>
      </xdr:nvSpPr>
      <xdr:spPr>
        <a:xfrm>
          <a:off x="3914775" y="533400"/>
          <a:ext cx="13716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
</a:t>
          </a:r>
          <a:r>
            <a:rPr lang="en-US" cap="none" sz="1000" b="1" i="1" u="none" baseline="0">
              <a:solidFill>
                <a:srgbClr val="000000"/>
              </a:solidFill>
            </a:rPr>
            <a:t>Ð²ìºÈì²Ì</a:t>
          </a: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</a:rPr>
            <a:t>N 1
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3-no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3-nor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ASTER%2064GB\fleshka%20%2003,05,2022\Avagani\avagani%20-%202022\N%201%20av%20nist%2014.01.2022\Byuje%20hatvac%201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  <sheetName val="Лист1"/>
    </sheetNames>
    <sheetDataSet>
      <sheetData sheetId="20">
        <row r="36">
          <cell r="C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Qaxaqapetaran"/>
      <sheetName val="Hamaynq"/>
      <sheetName val="Ekamutner"/>
      <sheetName val="Բյուջե-2022"/>
      <sheetName val="Partqer"/>
      <sheetName val="Barsamyan"/>
      <sheetName val="Balbabyan"/>
    </sheetNames>
    <sheetDataSet>
      <sheetData sheetId="17">
        <row r="51">
          <cell r="F51">
            <v>7200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-mank."/>
      <sheetName val="Arz.-mank."/>
      <sheetName val="Bjni-mank."/>
      <sheetName val="MPSK"/>
      <sheetName val="MPMD"/>
      <sheetName val="GRAD."/>
      <sheetName val="ERAJSHT."/>
      <sheetName val="ARVEST"/>
      <sheetName val="Arz. -Arvest"/>
      <sheetName val="Mshakuyt"/>
      <sheetName val="Qaxaqapetaran"/>
      <sheetName val="Hamaynq"/>
      <sheetName val="Ekamutner"/>
      <sheetName val="Բյուջե-2023"/>
      <sheetName val="Partqer"/>
      <sheetName val="Barsamyan"/>
      <sheetName val="Balbabyan"/>
    </sheetNames>
    <sheetDataSet>
      <sheetData sheetId="16">
        <row r="16">
          <cell r="C16">
            <v>200</v>
          </cell>
        </row>
        <row r="20">
          <cell r="C20">
            <v>540</v>
          </cell>
        </row>
        <row r="21">
          <cell r="C21">
            <v>100</v>
          </cell>
        </row>
        <row r="22">
          <cell r="C22">
            <v>100</v>
          </cell>
        </row>
      </sheetData>
      <sheetData sheetId="17">
        <row r="6">
          <cell r="C6">
            <v>5000</v>
          </cell>
        </row>
        <row r="7">
          <cell r="C7">
            <v>2500</v>
          </cell>
        </row>
        <row r="8">
          <cell r="C8">
            <v>8500</v>
          </cell>
        </row>
        <row r="9">
          <cell r="C9">
            <v>900</v>
          </cell>
        </row>
        <row r="10">
          <cell r="C10">
            <v>900</v>
          </cell>
        </row>
        <row r="11">
          <cell r="C11">
            <v>100</v>
          </cell>
        </row>
        <row r="12">
          <cell r="C12">
            <v>10500</v>
          </cell>
        </row>
        <row r="13">
          <cell r="C13">
            <v>2000</v>
          </cell>
        </row>
        <row r="14">
          <cell r="C14">
            <v>6500</v>
          </cell>
        </row>
        <row r="15">
          <cell r="C15">
            <v>14000</v>
          </cell>
        </row>
        <row r="16">
          <cell r="C16">
            <v>16000</v>
          </cell>
        </row>
        <row r="17">
          <cell r="C17">
            <v>10500</v>
          </cell>
        </row>
        <row r="18">
          <cell r="C18">
            <v>21000</v>
          </cell>
        </row>
        <row r="19">
          <cell r="C19">
            <v>1500</v>
          </cell>
        </row>
        <row r="20">
          <cell r="C20">
            <v>15</v>
          </cell>
        </row>
        <row r="21">
          <cell r="C21">
            <v>2700</v>
          </cell>
        </row>
        <row r="22">
          <cell r="C22">
            <v>7500</v>
          </cell>
        </row>
        <row r="23">
          <cell r="C23">
            <v>147</v>
          </cell>
        </row>
        <row r="25">
          <cell r="C25">
            <v>1500</v>
          </cell>
        </row>
        <row r="26">
          <cell r="C26">
            <v>8000</v>
          </cell>
        </row>
        <row r="27">
          <cell r="C27">
            <v>0</v>
          </cell>
        </row>
        <row r="28">
          <cell r="C28">
            <v>9000</v>
          </cell>
        </row>
        <row r="29">
          <cell r="C29">
            <v>0</v>
          </cell>
        </row>
        <row r="30">
          <cell r="C30">
            <v>1500</v>
          </cell>
        </row>
        <row r="31">
          <cell r="C31">
            <v>4000</v>
          </cell>
        </row>
        <row r="32">
          <cell r="C32">
            <v>500</v>
          </cell>
        </row>
        <row r="34">
          <cell r="C34">
            <v>125000</v>
          </cell>
        </row>
        <row r="35">
          <cell r="C35">
            <v>11500</v>
          </cell>
        </row>
        <row r="36">
          <cell r="C36">
            <v>14000</v>
          </cell>
        </row>
        <row r="37">
          <cell r="C37">
            <v>15000</v>
          </cell>
        </row>
        <row r="38">
          <cell r="C38">
            <v>5000</v>
          </cell>
        </row>
        <row r="39">
          <cell r="C39">
            <v>5000</v>
          </cell>
        </row>
        <row r="40">
          <cell r="C40">
            <v>8000</v>
          </cell>
        </row>
        <row r="41">
          <cell r="C41">
            <v>4.9</v>
          </cell>
        </row>
        <row r="42">
          <cell r="C42">
            <v>200</v>
          </cell>
        </row>
        <row r="43">
          <cell r="C43">
            <v>168</v>
          </cell>
        </row>
        <row r="44">
          <cell r="C44">
            <v>68</v>
          </cell>
        </row>
        <row r="45">
          <cell r="C45">
            <v>0</v>
          </cell>
        </row>
        <row r="48">
          <cell r="C48">
            <v>1800</v>
          </cell>
        </row>
        <row r="49">
          <cell r="C49">
            <v>50</v>
          </cell>
        </row>
        <row r="50">
          <cell r="C50">
            <v>50</v>
          </cell>
        </row>
        <row r="52">
          <cell r="C52">
            <v>270</v>
          </cell>
        </row>
        <row r="53">
          <cell r="C53">
            <v>2100</v>
          </cell>
        </row>
        <row r="54">
          <cell r="C54">
            <v>200</v>
          </cell>
        </row>
        <row r="55">
          <cell r="C55">
            <v>1000</v>
          </cell>
        </row>
        <row r="56">
          <cell r="C56">
            <v>200</v>
          </cell>
        </row>
        <row r="57">
          <cell r="C57">
            <v>1200</v>
          </cell>
        </row>
        <row r="58">
          <cell r="C58">
            <v>750</v>
          </cell>
        </row>
        <row r="61">
          <cell r="C61">
            <v>2500</v>
          </cell>
        </row>
        <row r="62">
          <cell r="C62">
            <v>0</v>
          </cell>
        </row>
        <row r="63">
          <cell r="C63">
            <v>5500</v>
          </cell>
        </row>
        <row r="65">
          <cell r="C65">
            <v>741027.8</v>
          </cell>
        </row>
        <row r="67">
          <cell r="C67">
            <v>10430</v>
          </cell>
        </row>
        <row r="68">
          <cell r="C68">
            <v>1999</v>
          </cell>
        </row>
        <row r="72">
          <cell r="C72">
            <v>15300</v>
          </cell>
        </row>
        <row r="73">
          <cell r="C73">
            <v>1200</v>
          </cell>
        </row>
        <row r="74">
          <cell r="C74">
            <v>2400</v>
          </cell>
        </row>
        <row r="75">
          <cell r="C75">
            <v>0</v>
          </cell>
        </row>
        <row r="76">
          <cell r="C76">
            <v>1600</v>
          </cell>
        </row>
        <row r="77">
          <cell r="C77">
            <v>900</v>
          </cell>
        </row>
        <row r="78">
          <cell r="C78">
            <v>3000</v>
          </cell>
        </row>
        <row r="79">
          <cell r="C79">
            <v>160</v>
          </cell>
        </row>
        <row r="80">
          <cell r="C80">
            <v>100</v>
          </cell>
        </row>
        <row r="81">
          <cell r="C81">
            <v>125</v>
          </cell>
        </row>
        <row r="82">
          <cell r="C82">
            <v>300</v>
          </cell>
        </row>
        <row r="83">
          <cell r="C83">
            <v>3500</v>
          </cell>
        </row>
        <row r="84">
          <cell r="C84">
            <v>160</v>
          </cell>
        </row>
        <row r="85">
          <cell r="C85">
            <v>84</v>
          </cell>
        </row>
        <row r="89">
          <cell r="C89">
            <v>69000</v>
          </cell>
        </row>
        <row r="90">
          <cell r="C90">
            <v>78500.3</v>
          </cell>
        </row>
        <row r="91">
          <cell r="C91">
            <v>40791</v>
          </cell>
        </row>
        <row r="92">
          <cell r="C92">
            <v>400</v>
          </cell>
        </row>
        <row r="93">
          <cell r="C93">
            <v>4500</v>
          </cell>
        </row>
        <row r="94">
          <cell r="C94">
            <v>2000</v>
          </cell>
        </row>
        <row r="95">
          <cell r="C95">
            <v>70000</v>
          </cell>
        </row>
        <row r="97">
          <cell r="C97">
            <v>1000</v>
          </cell>
        </row>
        <row r="103">
          <cell r="C103">
            <v>55000</v>
          </cell>
        </row>
      </sheetData>
      <sheetData sheetId="18">
        <row r="19">
          <cell r="C19">
            <v>304000</v>
          </cell>
        </row>
        <row r="20">
          <cell r="C20">
            <v>25300</v>
          </cell>
        </row>
        <row r="21">
          <cell r="C21">
            <v>98200</v>
          </cell>
        </row>
        <row r="23">
          <cell r="D23">
            <v>245750.2</v>
          </cell>
          <cell r="E23">
            <v>25000</v>
          </cell>
          <cell r="H23">
            <v>22100</v>
          </cell>
          <cell r="I23">
            <v>1000</v>
          </cell>
          <cell r="K23">
            <v>1200</v>
          </cell>
          <cell r="L23">
            <v>120</v>
          </cell>
          <cell r="M23">
            <v>1883</v>
          </cell>
          <cell r="O23">
            <v>300</v>
          </cell>
          <cell r="P23">
            <v>17</v>
          </cell>
          <cell r="Q23">
            <v>500</v>
          </cell>
          <cell r="AD23">
            <v>2000</v>
          </cell>
          <cell r="AE23">
            <v>1700</v>
          </cell>
          <cell r="AG23">
            <v>9080</v>
          </cell>
          <cell r="AP23">
            <v>300</v>
          </cell>
          <cell r="AS23">
            <v>172</v>
          </cell>
          <cell r="BH23">
            <v>200</v>
          </cell>
        </row>
        <row r="26">
          <cell r="F26">
            <v>1000</v>
          </cell>
          <cell r="V26">
            <v>600</v>
          </cell>
          <cell r="AL26">
            <v>500</v>
          </cell>
          <cell r="AS26">
            <v>5400</v>
          </cell>
          <cell r="BG26">
            <v>1500</v>
          </cell>
        </row>
        <row r="32">
          <cell r="BB32">
            <v>11000</v>
          </cell>
        </row>
        <row r="33">
          <cell r="C33">
            <v>6000</v>
          </cell>
          <cell r="AB33">
            <v>6000</v>
          </cell>
          <cell r="BD33">
            <v>13000</v>
          </cell>
        </row>
        <row r="34">
          <cell r="C34">
            <v>8600</v>
          </cell>
          <cell r="Z34">
            <v>7200</v>
          </cell>
          <cell r="AL34">
            <v>1400</v>
          </cell>
        </row>
        <row r="35">
          <cell r="C35">
            <v>2000</v>
          </cell>
          <cell r="AQ35">
            <v>2000</v>
          </cell>
        </row>
        <row r="38">
          <cell r="C38">
            <v>7000</v>
          </cell>
          <cell r="AP38">
            <v>7000</v>
          </cell>
        </row>
        <row r="39">
          <cell r="C39">
            <v>25000</v>
          </cell>
          <cell r="AP39">
            <v>25000</v>
          </cell>
        </row>
        <row r="40">
          <cell r="BB40">
            <v>29000</v>
          </cell>
        </row>
        <row r="42">
          <cell r="D42">
            <v>245750.2</v>
          </cell>
          <cell r="E42">
            <v>25000</v>
          </cell>
          <cell r="F42">
            <v>1000</v>
          </cell>
          <cell r="H42">
            <v>22100</v>
          </cell>
          <cell r="I42">
            <v>1000</v>
          </cell>
          <cell r="M42">
            <v>1883</v>
          </cell>
          <cell r="O42">
            <v>300</v>
          </cell>
          <cell r="P42">
            <v>17</v>
          </cell>
          <cell r="Q42">
            <v>500</v>
          </cell>
          <cell r="R42">
            <v>162</v>
          </cell>
          <cell r="Z42">
            <v>7600</v>
          </cell>
          <cell r="AD42">
            <v>2000</v>
          </cell>
          <cell r="AE42">
            <v>1700</v>
          </cell>
          <cell r="AG42">
            <v>9080</v>
          </cell>
          <cell r="AL42">
            <v>2440</v>
          </cell>
          <cell r="AQ42">
            <v>2000</v>
          </cell>
          <cell r="AS42">
            <v>5572</v>
          </cell>
          <cell r="BB42">
            <v>40000</v>
          </cell>
          <cell r="BD42">
            <v>13000</v>
          </cell>
          <cell r="BG42">
            <v>1500</v>
          </cell>
          <cell r="BH42">
            <v>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-mank."/>
      <sheetName val="Arz.-mank."/>
      <sheetName val="Bjni-mank."/>
      <sheetName val="MPSK"/>
      <sheetName val="MPMD"/>
      <sheetName val="GRAD."/>
      <sheetName val="ERAJSHT."/>
      <sheetName val="ARVEST"/>
      <sheetName val="Arz. -Arvest"/>
      <sheetName val="Mshakuyt"/>
      <sheetName val="Qaxaqapetaran"/>
      <sheetName val="Hamaynq"/>
      <sheetName val="Ekamutner"/>
      <sheetName val="Բյուջե-2023"/>
      <sheetName val="Partqer"/>
      <sheetName val="Barsamyan"/>
      <sheetName val="Balbabyan"/>
    </sheetNames>
    <sheetDataSet>
      <sheetData sheetId="15">
        <row r="34">
          <cell r="H34">
            <v>4030</v>
          </cell>
        </row>
      </sheetData>
      <sheetData sheetId="17">
        <row r="70">
          <cell r="F70">
            <v>4718.1</v>
          </cell>
        </row>
        <row r="90">
          <cell r="K90">
            <v>2886</v>
          </cell>
        </row>
        <row r="103">
          <cell r="K103">
            <v>-13000</v>
          </cell>
        </row>
        <row r="107">
          <cell r="H107">
            <v>843.4130000000005</v>
          </cell>
        </row>
      </sheetData>
      <sheetData sheetId="18">
        <row r="13">
          <cell r="C13">
            <v>400301.96</v>
          </cell>
        </row>
        <row r="19">
          <cell r="C19">
            <v>304000</v>
          </cell>
        </row>
        <row r="20">
          <cell r="C20">
            <v>25300</v>
          </cell>
        </row>
        <row r="21">
          <cell r="C21">
            <v>98200</v>
          </cell>
        </row>
        <row r="23">
          <cell r="C23">
            <v>316020</v>
          </cell>
          <cell r="R23">
            <v>450</v>
          </cell>
          <cell r="U23">
            <v>120</v>
          </cell>
          <cell r="V23">
            <v>111.60000000000001</v>
          </cell>
          <cell r="W23">
            <v>1440.4</v>
          </cell>
          <cell r="AB23">
            <v>0</v>
          </cell>
          <cell r="BC23">
            <v>4030</v>
          </cell>
        </row>
        <row r="25">
          <cell r="C25">
            <v>1834</v>
          </cell>
          <cell r="R25">
            <v>1834</v>
          </cell>
        </row>
        <row r="26">
          <cell r="C26">
            <v>15471.8</v>
          </cell>
          <cell r="AB26">
            <v>6471.8</v>
          </cell>
          <cell r="AX26">
            <v>10800</v>
          </cell>
          <cell r="BC26">
            <v>4350</v>
          </cell>
        </row>
        <row r="28">
          <cell r="BA28">
            <v>4718.1</v>
          </cell>
        </row>
        <row r="30">
          <cell r="C30">
            <v>172040.67</v>
          </cell>
          <cell r="J30">
            <v>172040.67</v>
          </cell>
        </row>
        <row r="37">
          <cell r="C37">
            <v>800</v>
          </cell>
          <cell r="AP37">
            <v>800</v>
          </cell>
        </row>
        <row r="40">
          <cell r="C40">
            <v>3041.7</v>
          </cell>
          <cell r="AO40">
            <v>3041.7</v>
          </cell>
        </row>
        <row r="41">
          <cell r="C41">
            <v>72293.11600000001</v>
          </cell>
        </row>
        <row r="42">
          <cell r="J42">
            <v>172040.67</v>
          </cell>
          <cell r="K42">
            <v>1200</v>
          </cell>
          <cell r="L42">
            <v>120</v>
          </cell>
          <cell r="R42">
            <v>2284</v>
          </cell>
          <cell r="U42">
            <v>120</v>
          </cell>
          <cell r="V42">
            <v>711.6</v>
          </cell>
          <cell r="W42">
            <v>1440.4</v>
          </cell>
          <cell r="AB42">
            <v>12471.8</v>
          </cell>
          <cell r="AF42">
            <v>1009.6</v>
          </cell>
          <cell r="AI42">
            <v>1296.2</v>
          </cell>
          <cell r="AO42">
            <v>3041.7</v>
          </cell>
          <cell r="AP42">
            <v>33100</v>
          </cell>
          <cell r="AR42">
            <v>270</v>
          </cell>
          <cell r="AX42">
            <v>10800</v>
          </cell>
          <cell r="BA42">
            <v>4718.1</v>
          </cell>
          <cell r="BC42">
            <v>8380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azm"/>
      <sheetName val="1"/>
      <sheetName val="2"/>
      <sheetName val="3"/>
      <sheetName val="4"/>
      <sheetName val="5"/>
      <sheetName val="6"/>
    </sheetNames>
    <sheetDataSet>
      <sheetData sheetId="4">
        <row r="22">
          <cell r="E22">
            <v>1502.162</v>
          </cell>
        </row>
      </sheetData>
      <sheetData sheetId="5">
        <row r="26">
          <cell r="E26">
            <v>1502.1619999999966</v>
          </cell>
        </row>
        <row r="42">
          <cell r="E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N6" sqref="N6"/>
    </sheetView>
  </sheetViews>
  <sheetFormatPr defaultColWidth="8.8515625" defaultRowHeight="12.75"/>
  <cols>
    <col min="1" max="16384" width="8.8515625" style="82" customWidth="1"/>
  </cols>
  <sheetData>
    <row r="1" spans="1:9" ht="36.75" customHeight="1">
      <c r="A1" s="565"/>
      <c r="B1" s="566"/>
      <c r="C1" s="567"/>
      <c r="D1" s="568"/>
      <c r="E1" s="569"/>
      <c r="F1" s="569"/>
      <c r="G1" s="569"/>
      <c r="H1" s="750"/>
      <c r="I1" s="750"/>
    </row>
    <row r="2" spans="1:9" ht="36.75" customHeight="1">
      <c r="A2" s="565"/>
      <c r="B2" s="566"/>
      <c r="C2" s="567"/>
      <c r="D2" s="568"/>
      <c r="E2" s="569"/>
      <c r="F2" s="569"/>
      <c r="G2" s="569"/>
      <c r="H2" s="570"/>
      <c r="I2" s="570"/>
    </row>
    <row r="3" spans="1:9" ht="18">
      <c r="A3" s="754" t="s">
        <v>836</v>
      </c>
      <c r="B3" s="754"/>
      <c r="C3" s="754"/>
      <c r="D3" s="754"/>
      <c r="E3" s="754"/>
      <c r="F3" s="754"/>
      <c r="G3" s="754"/>
      <c r="H3" s="754"/>
      <c r="I3" s="754"/>
    </row>
    <row r="4" spans="1:7" ht="18">
      <c r="A4" s="566"/>
      <c r="B4" s="566"/>
      <c r="C4" s="571"/>
      <c r="D4" s="568"/>
      <c r="E4" s="569"/>
      <c r="F4" s="569"/>
      <c r="G4" s="569"/>
    </row>
    <row r="5" spans="1:9" ht="22.5">
      <c r="A5" s="755" t="s">
        <v>1016</v>
      </c>
      <c r="B5" s="755"/>
      <c r="C5" s="755"/>
      <c r="D5" s="755"/>
      <c r="E5" s="755"/>
      <c r="F5" s="755"/>
      <c r="G5" s="755"/>
      <c r="H5" s="755"/>
      <c r="I5" s="755"/>
    </row>
    <row r="6" spans="1:7" ht="99.75" customHeight="1">
      <c r="A6" s="566"/>
      <c r="B6" s="566"/>
      <c r="C6" s="572"/>
      <c r="D6" s="568"/>
      <c r="E6" s="569"/>
      <c r="F6" s="569"/>
      <c r="G6" s="569"/>
    </row>
    <row r="7" spans="1:9" ht="37.5">
      <c r="A7" s="756" t="s">
        <v>1029</v>
      </c>
      <c r="B7" s="756"/>
      <c r="C7" s="756"/>
      <c r="D7" s="756"/>
      <c r="E7" s="756"/>
      <c r="F7" s="756"/>
      <c r="G7" s="756"/>
      <c r="H7" s="756"/>
      <c r="I7" s="756"/>
    </row>
    <row r="8" spans="1:7" ht="114.75" customHeight="1">
      <c r="A8" s="566"/>
      <c r="B8" s="566"/>
      <c r="C8" s="573"/>
      <c r="D8" s="568"/>
      <c r="E8" s="569"/>
      <c r="F8" s="569"/>
      <c r="G8" s="569"/>
    </row>
    <row r="9" spans="1:9" ht="27.75" customHeight="1">
      <c r="A9" s="751" t="s">
        <v>1017</v>
      </c>
      <c r="B9" s="751"/>
      <c r="C9" s="751"/>
      <c r="D9" s="751"/>
      <c r="E9" s="751"/>
      <c r="F9" s="751"/>
      <c r="G9" s="751"/>
      <c r="H9" s="751"/>
      <c r="I9" s="751"/>
    </row>
    <row r="10" spans="1:9" ht="21" customHeight="1">
      <c r="A10" s="751" t="s">
        <v>1033</v>
      </c>
      <c r="B10" s="751"/>
      <c r="C10" s="751"/>
      <c r="D10" s="751"/>
      <c r="E10" s="751"/>
      <c r="F10" s="751"/>
      <c r="G10" s="751"/>
      <c r="H10" s="751"/>
      <c r="I10" s="751"/>
    </row>
    <row r="11" spans="1:7" ht="48.75" customHeight="1">
      <c r="A11" s="566"/>
      <c r="B11" s="566"/>
      <c r="C11" s="569"/>
      <c r="D11" s="568"/>
      <c r="E11" s="569"/>
      <c r="F11" s="569"/>
      <c r="G11" s="569"/>
    </row>
    <row r="12" spans="1:7" ht="18">
      <c r="A12" s="574"/>
      <c r="B12" s="574"/>
      <c r="C12" s="574"/>
      <c r="D12" s="574"/>
      <c r="E12" s="574"/>
      <c r="F12" s="574"/>
      <c r="G12" s="574"/>
    </row>
    <row r="13" spans="1:7" ht="18">
      <c r="A13" s="574"/>
      <c r="B13" s="574"/>
      <c r="C13" s="574"/>
      <c r="D13" s="574"/>
      <c r="E13" s="574"/>
      <c r="F13" s="574"/>
      <c r="G13" s="574"/>
    </row>
    <row r="14" spans="1:7" ht="12.75">
      <c r="A14" s="566"/>
      <c r="B14" s="566"/>
      <c r="C14" s="567"/>
      <c r="D14" s="568"/>
      <c r="E14" s="569"/>
      <c r="F14" s="569"/>
      <c r="G14" s="569"/>
    </row>
    <row r="15" spans="1:9" ht="15.75">
      <c r="A15" s="752" t="s">
        <v>921</v>
      </c>
      <c r="B15" s="752"/>
      <c r="C15" s="752"/>
      <c r="D15" s="752"/>
      <c r="E15" s="752"/>
      <c r="F15" s="752"/>
      <c r="G15" s="752"/>
      <c r="H15" s="752"/>
      <c r="I15" s="752"/>
    </row>
    <row r="16" spans="1:7" ht="93" customHeight="1">
      <c r="A16" s="566"/>
      <c r="B16" s="566"/>
      <c r="C16" s="575"/>
      <c r="D16" s="568"/>
      <c r="E16" s="569"/>
      <c r="F16" s="569"/>
      <c r="G16" s="569"/>
    </row>
    <row r="17" spans="1:9" ht="18">
      <c r="A17" s="753" t="s">
        <v>1018</v>
      </c>
      <c r="B17" s="753"/>
      <c r="C17" s="753"/>
      <c r="D17" s="753"/>
      <c r="E17" s="753"/>
      <c r="F17" s="753"/>
      <c r="G17" s="753"/>
      <c r="H17" s="753"/>
      <c r="I17" s="753"/>
    </row>
  </sheetData>
  <sheetProtection/>
  <mergeCells count="8">
    <mergeCell ref="H1:I1"/>
    <mergeCell ref="A10:I10"/>
    <mergeCell ref="A15:I15"/>
    <mergeCell ref="A17:I17"/>
    <mergeCell ref="A3:I3"/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="140" zoomScaleNormal="140" workbookViewId="0" topLeftCell="A1">
      <pane xSplit="3" ySplit="9" topLeftCell="D8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91" sqref="H91"/>
    </sheetView>
  </sheetViews>
  <sheetFormatPr defaultColWidth="9.140625" defaultRowHeight="12.75"/>
  <cols>
    <col min="1" max="1" width="5.140625" style="468" customWidth="1"/>
    <col min="2" max="2" width="53.7109375" style="468" customWidth="1"/>
    <col min="3" max="3" width="9.28125" style="468" customWidth="1"/>
    <col min="4" max="4" width="13.140625" style="468" customWidth="1"/>
    <col min="5" max="5" width="13.7109375" style="468" customWidth="1"/>
    <col min="6" max="6" width="10.421875" style="468" customWidth="1"/>
    <col min="7" max="7" width="9.8515625" style="468" bestFit="1" customWidth="1"/>
    <col min="8" max="8" width="11.140625" style="468" bestFit="1" customWidth="1"/>
    <col min="9" max="16384" width="9.140625" style="468" customWidth="1"/>
  </cols>
  <sheetData>
    <row r="1" spans="1:6" s="76" customFormat="1" ht="18">
      <c r="A1" s="757" t="s">
        <v>261</v>
      </c>
      <c r="B1" s="757"/>
      <c r="C1" s="757"/>
      <c r="D1" s="757"/>
      <c r="E1" s="757"/>
      <c r="F1" s="757"/>
    </row>
    <row r="2" spans="1:6" s="464" customFormat="1" ht="15.75">
      <c r="A2" s="758" t="s">
        <v>16</v>
      </c>
      <c r="B2" s="758"/>
      <c r="C2" s="758"/>
      <c r="D2" s="758"/>
      <c r="E2" s="758"/>
      <c r="F2" s="758"/>
    </row>
    <row r="3" spans="1:4" s="76" customFormat="1" ht="12.75">
      <c r="A3" s="81"/>
      <c r="B3" s="465"/>
      <c r="C3" s="466"/>
      <c r="D3" s="465"/>
    </row>
    <row r="4" spans="1:6" ht="12.75">
      <c r="A4" s="467"/>
      <c r="B4" s="467"/>
      <c r="C4" s="467"/>
      <c r="F4" s="469" t="s">
        <v>527</v>
      </c>
    </row>
    <row r="5" spans="1:6" ht="12.75">
      <c r="A5" s="759" t="s">
        <v>300</v>
      </c>
      <c r="B5" s="759" t="s">
        <v>785</v>
      </c>
      <c r="C5" s="759" t="s">
        <v>299</v>
      </c>
      <c r="D5" s="759" t="s">
        <v>310</v>
      </c>
      <c r="E5" s="470" t="s">
        <v>258</v>
      </c>
      <c r="F5" s="470"/>
    </row>
    <row r="6" spans="1:6" ht="25.5">
      <c r="A6" s="760"/>
      <c r="B6" s="760"/>
      <c r="C6" s="760"/>
      <c r="D6" s="760"/>
      <c r="E6" s="471" t="s">
        <v>301</v>
      </c>
      <c r="F6" s="471" t="s">
        <v>302</v>
      </c>
    </row>
    <row r="7" spans="1:6" s="467" customFormat="1" ht="12.75">
      <c r="A7" s="472">
        <v>1</v>
      </c>
      <c r="B7" s="471">
        <v>2</v>
      </c>
      <c r="C7" s="473">
        <v>3</v>
      </c>
      <c r="D7" s="473">
        <v>4</v>
      </c>
      <c r="E7" s="473">
        <v>5</v>
      </c>
      <c r="F7" s="471">
        <v>6</v>
      </c>
    </row>
    <row r="8" spans="1:6" s="477" customFormat="1" ht="12" customHeight="1">
      <c r="A8" s="474" t="s">
        <v>523</v>
      </c>
      <c r="B8" s="475" t="s">
        <v>1015</v>
      </c>
      <c r="C8" s="476"/>
      <c r="D8" s="766">
        <f>E8+F8</f>
        <v>1439604.1000000003</v>
      </c>
      <c r="E8" s="766">
        <f>E10+E91</f>
        <v>1434886.0000000002</v>
      </c>
      <c r="F8" s="761">
        <f>F86</f>
        <v>4718.1</v>
      </c>
    </row>
    <row r="9" spans="1:6" ht="12.75">
      <c r="A9" s="478"/>
      <c r="B9" s="479" t="s">
        <v>786</v>
      </c>
      <c r="C9" s="476"/>
      <c r="D9" s="767"/>
      <c r="E9" s="767"/>
      <c r="F9" s="762"/>
    </row>
    <row r="10" spans="1:6" ht="12" customHeight="1">
      <c r="A10" s="480" t="s">
        <v>524</v>
      </c>
      <c r="B10" s="481" t="s">
        <v>787</v>
      </c>
      <c r="C10" s="482">
        <v>7100</v>
      </c>
      <c r="D10" s="763">
        <f>E10</f>
        <v>1092980.7000000002</v>
      </c>
      <c r="E10" s="763">
        <f>E13+E18+E21+E45+E61</f>
        <v>1092980.7000000002</v>
      </c>
      <c r="F10" s="482" t="s">
        <v>532</v>
      </c>
    </row>
    <row r="11" spans="1:6" s="488" customFormat="1" ht="12.75" customHeight="1">
      <c r="A11" s="484"/>
      <c r="B11" s="485" t="s">
        <v>17</v>
      </c>
      <c r="C11" s="486"/>
      <c r="D11" s="764"/>
      <c r="E11" s="764"/>
      <c r="F11" s="486"/>
    </row>
    <row r="12" spans="1:6" ht="12.75">
      <c r="A12" s="484"/>
      <c r="B12" s="485" t="s">
        <v>878</v>
      </c>
      <c r="C12" s="489"/>
      <c r="D12" s="765"/>
      <c r="E12" s="765"/>
      <c r="F12" s="486"/>
    </row>
    <row r="13" spans="1:6" s="488" customFormat="1" ht="12.75">
      <c r="A13" s="480" t="s">
        <v>328</v>
      </c>
      <c r="B13" s="491" t="s">
        <v>877</v>
      </c>
      <c r="C13" s="492">
        <v>7131</v>
      </c>
      <c r="D13" s="763">
        <f>E13</f>
        <v>134762</v>
      </c>
      <c r="E13" s="763">
        <f>E15+E16+E17</f>
        <v>134762</v>
      </c>
      <c r="F13" s="482" t="s">
        <v>532</v>
      </c>
    </row>
    <row r="14" spans="1:6" ht="12.75">
      <c r="A14" s="484"/>
      <c r="B14" s="493" t="s">
        <v>878</v>
      </c>
      <c r="C14" s="494"/>
      <c r="D14" s="765"/>
      <c r="E14" s="765"/>
      <c r="F14" s="486"/>
    </row>
    <row r="15" spans="1:6" ht="25.5">
      <c r="A15" s="495" t="s">
        <v>18</v>
      </c>
      <c r="B15" s="496" t="s">
        <v>879</v>
      </c>
      <c r="C15" s="473"/>
      <c r="D15" s="497">
        <f>E15</f>
        <v>17900</v>
      </c>
      <c r="E15" s="497">
        <f>'[3]Ekamutner'!$C$6+'[3]Ekamutner'!$C$7+'[3]Ekamutner'!$C$8+'[3]Ekamutner'!$C$9+'[3]Ekamutner'!$C$10+'[3]Ekamutner'!$C$11</f>
        <v>17900</v>
      </c>
      <c r="F15" s="473" t="s">
        <v>532</v>
      </c>
    </row>
    <row r="16" spans="1:6" ht="25.5">
      <c r="A16" s="495" t="s">
        <v>19</v>
      </c>
      <c r="B16" s="496" t="s">
        <v>880</v>
      </c>
      <c r="C16" s="473"/>
      <c r="D16" s="497">
        <f>E16</f>
        <v>24500</v>
      </c>
      <c r="E16" s="497">
        <f>'[3]Ekamutner'!$C$25+'[3]Ekamutner'!$C$26+'[3]Ekamutner'!$C$27+'[3]Ekamutner'!$C$28+'[3]Ekamutner'!$C$29+'[3]Ekamutner'!$C$30+'[3]Ekamutner'!$C$31+'[3]Ekamutner'!$C$32</f>
        <v>24500</v>
      </c>
      <c r="F16" s="473" t="s">
        <v>532</v>
      </c>
    </row>
    <row r="17" spans="1:6" ht="12.75">
      <c r="A17" s="495" t="s">
        <v>1021</v>
      </c>
      <c r="B17" s="585" t="s">
        <v>1022</v>
      </c>
      <c r="C17" s="473"/>
      <c r="D17" s="497">
        <f>E17</f>
        <v>92362</v>
      </c>
      <c r="E17" s="497">
        <f>'[3]Ekamutner'!$C$12+'[3]Ekamutner'!$C$13+'[3]Ekamutner'!$C$14+'[3]Ekamutner'!$C$15+'[3]Ekamutner'!$C$16+'[3]Ekamutner'!$C$17+'[3]Ekamutner'!$C$18+'[3]Ekamutner'!$C$19+'[3]Ekamutner'!$C$20+'[3]Ekamutner'!$C$21+'[3]Ekamutner'!$C$22+'[3]Ekamutner'!$C$23</f>
        <v>92362</v>
      </c>
      <c r="F17" s="473" t="s">
        <v>532</v>
      </c>
    </row>
    <row r="18" spans="1:6" s="488" customFormat="1" ht="12.75">
      <c r="A18" s="480" t="s">
        <v>329</v>
      </c>
      <c r="B18" s="491" t="s">
        <v>881</v>
      </c>
      <c r="C18" s="492">
        <v>7136</v>
      </c>
      <c r="D18" s="483">
        <f>E18</f>
        <v>183940.9</v>
      </c>
      <c r="E18" s="483">
        <f>E20</f>
        <v>183940.9</v>
      </c>
      <c r="F18" s="482" t="s">
        <v>532</v>
      </c>
    </row>
    <row r="19" spans="1:6" ht="12.75">
      <c r="A19" s="484"/>
      <c r="B19" s="493" t="s">
        <v>878</v>
      </c>
      <c r="C19" s="494"/>
      <c r="D19" s="498"/>
      <c r="E19" s="498"/>
      <c r="F19" s="486"/>
    </row>
    <row r="20" spans="1:6" ht="12.75">
      <c r="A20" s="495" t="s">
        <v>20</v>
      </c>
      <c r="B20" s="496" t="s">
        <v>882</v>
      </c>
      <c r="C20" s="473"/>
      <c r="D20" s="497">
        <f>E20</f>
        <v>183940.9</v>
      </c>
      <c r="E20" s="497">
        <f>'[3]Ekamutner'!$C$34+'[3]Ekamutner'!$C$35+'[3]Ekamutner'!$C$36+'[3]Ekamutner'!$C$37+'[3]Ekamutner'!$C$38+'[3]Ekamutner'!$C$39+'[3]Ekamutner'!$C$40+'[3]Ekamutner'!$C$41+'[3]Ekamutner'!$C$42+'[3]Ekamutner'!$C$43+'[3]Ekamutner'!$C$44+'[3]Ekamutner'!$C$45</f>
        <v>183940.9</v>
      </c>
      <c r="F20" s="473" t="s">
        <v>532</v>
      </c>
    </row>
    <row r="21" spans="1:6" s="488" customFormat="1" ht="38.25">
      <c r="A21" s="480" t="s">
        <v>332</v>
      </c>
      <c r="B21" s="491" t="s">
        <v>883</v>
      </c>
      <c r="C21" s="492">
        <v>7145</v>
      </c>
      <c r="D21" s="483">
        <f>E21</f>
        <v>14820</v>
      </c>
      <c r="E21" s="483">
        <f>E23</f>
        <v>14820</v>
      </c>
      <c r="F21" s="482" t="s">
        <v>532</v>
      </c>
    </row>
    <row r="22" spans="1:6" ht="12.75">
      <c r="A22" s="484"/>
      <c r="B22" s="493" t="s">
        <v>878</v>
      </c>
      <c r="C22" s="489"/>
      <c r="D22" s="499"/>
      <c r="E22" s="499"/>
      <c r="F22" s="486"/>
    </row>
    <row r="23" spans="1:6" ht="12.75">
      <c r="A23" s="500" t="s">
        <v>21</v>
      </c>
      <c r="B23" s="501" t="s">
        <v>884</v>
      </c>
      <c r="C23" s="492">
        <v>71452</v>
      </c>
      <c r="D23" s="502">
        <f>E23</f>
        <v>14820</v>
      </c>
      <c r="E23" s="502">
        <f>E26+E30+E31+E32+E34+E35+E37+E40+E42+E43+E44</f>
        <v>14820</v>
      </c>
      <c r="F23" s="503" t="s">
        <v>532</v>
      </c>
    </row>
    <row r="24" spans="1:6" ht="0.75" customHeight="1">
      <c r="A24" s="504"/>
      <c r="B24" s="505" t="s">
        <v>256</v>
      </c>
      <c r="C24" s="506"/>
      <c r="D24" s="487"/>
      <c r="E24" s="507"/>
      <c r="F24" s="508"/>
    </row>
    <row r="25" spans="1:6" ht="12.75">
      <c r="A25" s="509"/>
      <c r="B25" s="510" t="s">
        <v>878</v>
      </c>
      <c r="C25" s="511"/>
      <c r="D25" s="490"/>
      <c r="E25" s="512"/>
      <c r="F25" s="513"/>
    </row>
    <row r="26" spans="1:6" ht="35.25" customHeight="1">
      <c r="A26" s="500" t="s">
        <v>22</v>
      </c>
      <c r="B26" s="514" t="s">
        <v>151</v>
      </c>
      <c r="C26" s="503"/>
      <c r="D26" s="515">
        <f>E26</f>
        <v>1800</v>
      </c>
      <c r="E26" s="515">
        <f>E28+E29</f>
        <v>1800</v>
      </c>
      <c r="F26" s="503" t="s">
        <v>532</v>
      </c>
    </row>
    <row r="27" spans="1:6" ht="12.75">
      <c r="A27" s="489"/>
      <c r="B27" s="516" t="s">
        <v>259</v>
      </c>
      <c r="C27" s="489"/>
      <c r="D27" s="517"/>
      <c r="E27" s="517"/>
      <c r="F27" s="513"/>
    </row>
    <row r="28" spans="1:6" ht="12.75">
      <c r="A28" s="495" t="s">
        <v>23</v>
      </c>
      <c r="B28" s="518" t="s">
        <v>885</v>
      </c>
      <c r="C28" s="473"/>
      <c r="D28" s="497">
        <f>E28</f>
        <v>1800</v>
      </c>
      <c r="E28" s="497">
        <f>'[3]Ekamutner'!$C$48</f>
        <v>1800</v>
      </c>
      <c r="F28" s="473"/>
    </row>
    <row r="29" spans="1:6" ht="12.75">
      <c r="A29" s="495" t="s">
        <v>24</v>
      </c>
      <c r="B29" s="518" t="s">
        <v>886</v>
      </c>
      <c r="C29" s="473"/>
      <c r="D29" s="497">
        <f>E29</f>
        <v>0</v>
      </c>
      <c r="E29" s="497">
        <v>0</v>
      </c>
      <c r="F29" s="473" t="s">
        <v>532</v>
      </c>
    </row>
    <row r="30" spans="1:6" ht="89.25">
      <c r="A30" s="495" t="s">
        <v>25</v>
      </c>
      <c r="B30" s="519" t="s">
        <v>888</v>
      </c>
      <c r="C30" s="473"/>
      <c r="D30" s="497">
        <f>E30</f>
        <v>50</v>
      </c>
      <c r="E30" s="497">
        <f>'[3]Ekamutner'!$C$49</f>
        <v>50</v>
      </c>
      <c r="F30" s="473" t="s">
        <v>532</v>
      </c>
    </row>
    <row r="31" spans="1:6" ht="38.25">
      <c r="A31" s="472" t="s">
        <v>26</v>
      </c>
      <c r="B31" s="519" t="s">
        <v>889</v>
      </c>
      <c r="C31" s="473"/>
      <c r="D31" s="497">
        <f>E31</f>
        <v>50</v>
      </c>
      <c r="E31" s="497">
        <f>'[3]Ekamutner'!$C$50</f>
        <v>50</v>
      </c>
      <c r="F31" s="473" t="s">
        <v>532</v>
      </c>
    </row>
    <row r="32" spans="1:6" ht="63.75">
      <c r="A32" s="495" t="s">
        <v>27</v>
      </c>
      <c r="B32" s="519" t="s">
        <v>431</v>
      </c>
      <c r="C32" s="473"/>
      <c r="D32" s="497">
        <f>E32</f>
        <v>7200</v>
      </c>
      <c r="E32" s="497">
        <f>'[2]Ekamutner'!$F$51</f>
        <v>7200</v>
      </c>
      <c r="F32" s="473" t="s">
        <v>532</v>
      </c>
    </row>
    <row r="33" spans="1:6" ht="25.5">
      <c r="A33" s="495" t="s">
        <v>28</v>
      </c>
      <c r="B33" s="519" t="s">
        <v>890</v>
      </c>
      <c r="C33" s="473"/>
      <c r="D33" s="497"/>
      <c r="E33" s="497"/>
      <c r="F33" s="473" t="s">
        <v>532</v>
      </c>
    </row>
    <row r="34" spans="1:6" ht="68.25" customHeight="1">
      <c r="A34" s="495" t="s">
        <v>29</v>
      </c>
      <c r="B34" s="519" t="s">
        <v>914</v>
      </c>
      <c r="C34" s="473"/>
      <c r="D34" s="497">
        <f>E34</f>
        <v>2100</v>
      </c>
      <c r="E34" s="497">
        <f>'[3]Ekamutner'!$C$53</f>
        <v>2100</v>
      </c>
      <c r="F34" s="473" t="s">
        <v>532</v>
      </c>
    </row>
    <row r="35" spans="1:6" ht="63.75">
      <c r="A35" s="495" t="s">
        <v>30</v>
      </c>
      <c r="B35" s="519" t="s">
        <v>432</v>
      </c>
      <c r="C35" s="473"/>
      <c r="D35" s="497">
        <f>E35</f>
        <v>200</v>
      </c>
      <c r="E35" s="497">
        <f>'[3]Ekamutner'!$C$54</f>
        <v>200</v>
      </c>
      <c r="F35" s="473" t="s">
        <v>532</v>
      </c>
    </row>
    <row r="36" spans="1:6" ht="51">
      <c r="A36" s="495" t="s">
        <v>31</v>
      </c>
      <c r="B36" s="519" t="s">
        <v>433</v>
      </c>
      <c r="C36" s="473"/>
      <c r="D36" s="497"/>
      <c r="E36" s="497"/>
      <c r="F36" s="473" t="s">
        <v>532</v>
      </c>
    </row>
    <row r="37" spans="1:6" ht="25.5">
      <c r="A37" s="495" t="s">
        <v>32</v>
      </c>
      <c r="B37" s="519" t="s">
        <v>434</v>
      </c>
      <c r="C37" s="473"/>
      <c r="D37" s="497">
        <f>E37</f>
        <v>1000</v>
      </c>
      <c r="E37" s="497">
        <f>'[3]Ekamutner'!$C$55</f>
        <v>1000</v>
      </c>
      <c r="F37" s="473" t="s">
        <v>532</v>
      </c>
    </row>
    <row r="38" spans="1:6" ht="25.5">
      <c r="A38" s="495" t="s">
        <v>33</v>
      </c>
      <c r="B38" s="519" t="s">
        <v>435</v>
      </c>
      <c r="C38" s="473"/>
      <c r="D38" s="497"/>
      <c r="E38" s="497"/>
      <c r="F38" s="473" t="s">
        <v>532</v>
      </c>
    </row>
    <row r="39" spans="1:6" s="488" customFormat="1" ht="51">
      <c r="A39" s="495" t="s">
        <v>34</v>
      </c>
      <c r="B39" s="519" t="s">
        <v>436</v>
      </c>
      <c r="C39" s="473"/>
      <c r="D39" s="497">
        <f aca="true" t="shared" si="0" ref="D39:D45">E39</f>
        <v>0</v>
      </c>
      <c r="E39" s="497"/>
      <c r="F39" s="473" t="s">
        <v>532</v>
      </c>
    </row>
    <row r="40" spans="1:6" ht="25.5">
      <c r="A40" s="495" t="s">
        <v>255</v>
      </c>
      <c r="B40" s="519" t="s">
        <v>437</v>
      </c>
      <c r="C40" s="473"/>
      <c r="D40" s="497">
        <f t="shared" si="0"/>
        <v>200</v>
      </c>
      <c r="E40" s="497">
        <f>'[3]Ekamutner'!$C$56</f>
        <v>200</v>
      </c>
      <c r="F40" s="473" t="s">
        <v>532</v>
      </c>
    </row>
    <row r="41" spans="1:6" ht="12.75">
      <c r="A41" s="472" t="s">
        <v>910</v>
      </c>
      <c r="B41" s="519" t="s">
        <v>912</v>
      </c>
      <c r="C41" s="473"/>
      <c r="D41" s="497">
        <f t="shared" si="0"/>
        <v>0</v>
      </c>
      <c r="E41" s="497"/>
      <c r="F41" s="473" t="s">
        <v>532</v>
      </c>
    </row>
    <row r="42" spans="1:6" ht="38.25">
      <c r="A42" s="472" t="s">
        <v>911</v>
      </c>
      <c r="B42" s="519" t="s">
        <v>913</v>
      </c>
      <c r="C42" s="473"/>
      <c r="D42" s="497">
        <f t="shared" si="0"/>
        <v>270</v>
      </c>
      <c r="E42" s="497">
        <f>'[3]Ekamutner'!$C$52</f>
        <v>270</v>
      </c>
      <c r="F42" s="473" t="s">
        <v>532</v>
      </c>
    </row>
    <row r="43" spans="1:6" ht="25.5">
      <c r="A43" s="472" t="s">
        <v>917</v>
      </c>
      <c r="B43" s="519" t="s">
        <v>918</v>
      </c>
      <c r="C43" s="473"/>
      <c r="D43" s="497">
        <f t="shared" si="0"/>
        <v>1200</v>
      </c>
      <c r="E43" s="497">
        <f>'[3]Ekamutner'!$C$57</f>
        <v>1200</v>
      </c>
      <c r="F43" s="473" t="s">
        <v>532</v>
      </c>
    </row>
    <row r="44" spans="1:6" ht="24">
      <c r="A44" s="576"/>
      <c r="B44" s="577" t="s">
        <v>1019</v>
      </c>
      <c r="C44" s="522"/>
      <c r="D44" s="515">
        <f>E44</f>
        <v>750</v>
      </c>
      <c r="E44" s="497">
        <f>'[3]Ekamutner'!$C$58</f>
        <v>750</v>
      </c>
      <c r="F44" s="503"/>
    </row>
    <row r="45" spans="1:6" ht="38.25">
      <c r="A45" s="480" t="s">
        <v>35</v>
      </c>
      <c r="B45" s="491" t="s">
        <v>891</v>
      </c>
      <c r="C45" s="492">
        <v>7146</v>
      </c>
      <c r="D45" s="483">
        <f t="shared" si="0"/>
        <v>8000</v>
      </c>
      <c r="E45" s="483">
        <f>E50+E51</f>
        <v>8000</v>
      </c>
      <c r="F45" s="482" t="s">
        <v>532</v>
      </c>
    </row>
    <row r="46" spans="1:6" ht="12.75">
      <c r="A46" s="484"/>
      <c r="B46" s="493" t="s">
        <v>878</v>
      </c>
      <c r="C46" s="494"/>
      <c r="D46" s="498"/>
      <c r="E46" s="498"/>
      <c r="F46" s="486"/>
    </row>
    <row r="47" spans="1:6" ht="12.75">
      <c r="A47" s="500" t="s">
        <v>36</v>
      </c>
      <c r="B47" s="501" t="s">
        <v>892</v>
      </c>
      <c r="C47" s="503"/>
      <c r="D47" s="515">
        <f>E47</f>
        <v>8000</v>
      </c>
      <c r="E47" s="515">
        <f>E50+E51</f>
        <v>8000</v>
      </c>
      <c r="F47" s="503" t="s">
        <v>532</v>
      </c>
    </row>
    <row r="48" spans="1:6" ht="12.75">
      <c r="A48" s="504"/>
      <c r="B48" s="505" t="s">
        <v>37</v>
      </c>
      <c r="C48" s="486"/>
      <c r="D48" s="498"/>
      <c r="E48" s="520"/>
      <c r="F48" s="508"/>
    </row>
    <row r="49" spans="1:6" s="488" customFormat="1" ht="12.75">
      <c r="A49" s="509"/>
      <c r="B49" s="510" t="s">
        <v>878</v>
      </c>
      <c r="C49" s="489"/>
      <c r="D49" s="521"/>
      <c r="E49" s="517"/>
      <c r="F49" s="513"/>
    </row>
    <row r="50" spans="1:6" ht="76.5">
      <c r="A50" s="509" t="s">
        <v>38</v>
      </c>
      <c r="B50" s="516" t="s">
        <v>893</v>
      </c>
      <c r="C50" s="513"/>
      <c r="D50" s="517">
        <f>E50</f>
        <v>2500</v>
      </c>
      <c r="E50" s="517">
        <f>'[3]Ekamutner'!$C$61+'[3]Ekamutner'!$C$62</f>
        <v>2500</v>
      </c>
      <c r="F50" s="513" t="s">
        <v>532</v>
      </c>
    </row>
    <row r="51" spans="1:6" ht="76.5">
      <c r="A51" s="472" t="s">
        <v>39</v>
      </c>
      <c r="B51" s="519" t="s">
        <v>894</v>
      </c>
      <c r="C51" s="473"/>
      <c r="D51" s="497">
        <f>E51</f>
        <v>5500</v>
      </c>
      <c r="E51" s="497">
        <f>'[3]Ekamutner'!$C$63</f>
        <v>5500</v>
      </c>
      <c r="F51" s="473" t="s">
        <v>532</v>
      </c>
    </row>
    <row r="52" spans="1:6" ht="12.75">
      <c r="A52" s="480" t="s">
        <v>40</v>
      </c>
      <c r="B52" s="491" t="s">
        <v>895</v>
      </c>
      <c r="C52" s="482">
        <v>7161</v>
      </c>
      <c r="D52" s="483"/>
      <c r="E52" s="483"/>
      <c r="F52" s="482" t="s">
        <v>532</v>
      </c>
    </row>
    <row r="53" spans="1:6" ht="12.75">
      <c r="A53" s="504"/>
      <c r="B53" s="505" t="s">
        <v>607</v>
      </c>
      <c r="C53" s="486"/>
      <c r="D53" s="498"/>
      <c r="E53" s="498"/>
      <c r="F53" s="508"/>
    </row>
    <row r="54" spans="1:6" ht="12.75">
      <c r="A54" s="484"/>
      <c r="B54" s="505" t="s">
        <v>878</v>
      </c>
      <c r="C54" s="489"/>
      <c r="D54" s="498"/>
      <c r="E54" s="498"/>
      <c r="F54" s="486"/>
    </row>
    <row r="55" spans="1:6" ht="38.25">
      <c r="A55" s="500" t="s">
        <v>41</v>
      </c>
      <c r="B55" s="501" t="s">
        <v>229</v>
      </c>
      <c r="C55" s="522"/>
      <c r="D55" s="515"/>
      <c r="E55" s="515"/>
      <c r="F55" s="503" t="s">
        <v>532</v>
      </c>
    </row>
    <row r="56" spans="1:6" s="488" customFormat="1" ht="12.75">
      <c r="A56" s="509"/>
      <c r="B56" s="510" t="s">
        <v>230</v>
      </c>
      <c r="C56" s="494"/>
      <c r="D56" s="521"/>
      <c r="E56" s="517"/>
      <c r="F56" s="513"/>
    </row>
    <row r="57" spans="1:6" ht="12.75">
      <c r="A57" s="523" t="s">
        <v>42</v>
      </c>
      <c r="B57" s="519" t="s">
        <v>896</v>
      </c>
      <c r="C57" s="473"/>
      <c r="D57" s="497"/>
      <c r="E57" s="497"/>
      <c r="F57" s="473" t="s">
        <v>532</v>
      </c>
    </row>
    <row r="58" spans="1:6" s="488" customFormat="1" ht="12.75">
      <c r="A58" s="523" t="s">
        <v>43</v>
      </c>
      <c r="B58" s="519" t="s">
        <v>897</v>
      </c>
      <c r="C58" s="473"/>
      <c r="D58" s="497"/>
      <c r="E58" s="497"/>
      <c r="F58" s="473" t="s">
        <v>532</v>
      </c>
    </row>
    <row r="59" spans="1:6" ht="51">
      <c r="A59" s="523" t="s">
        <v>44</v>
      </c>
      <c r="B59" s="519" t="s">
        <v>231</v>
      </c>
      <c r="C59" s="473"/>
      <c r="D59" s="497"/>
      <c r="E59" s="497"/>
      <c r="F59" s="473" t="s">
        <v>532</v>
      </c>
    </row>
    <row r="60" spans="1:6" ht="63.75">
      <c r="A60" s="523" t="s">
        <v>606</v>
      </c>
      <c r="B60" s="501" t="s">
        <v>129</v>
      </c>
      <c r="C60" s="473"/>
      <c r="D60" s="524"/>
      <c r="E60" s="524"/>
      <c r="F60" s="473" t="s">
        <v>532</v>
      </c>
    </row>
    <row r="61" spans="1:6" s="488" customFormat="1" ht="12.75">
      <c r="A61" s="480" t="s">
        <v>525</v>
      </c>
      <c r="B61" s="491" t="s">
        <v>898</v>
      </c>
      <c r="C61" s="482">
        <v>7300</v>
      </c>
      <c r="D61" s="763">
        <f>E61+F61</f>
        <v>756175.9</v>
      </c>
      <c r="E61" s="763">
        <f>E76</f>
        <v>751457.8</v>
      </c>
      <c r="F61" s="763">
        <f>F86</f>
        <v>4718.1</v>
      </c>
    </row>
    <row r="62" spans="1:6" s="488" customFormat="1" ht="25.5" customHeight="1">
      <c r="A62" s="484"/>
      <c r="B62" s="493" t="s">
        <v>45</v>
      </c>
      <c r="C62" s="468"/>
      <c r="D62" s="764"/>
      <c r="E62" s="764"/>
      <c r="F62" s="764"/>
    </row>
    <row r="63" spans="1:6" ht="12.75">
      <c r="A63" s="484"/>
      <c r="B63" s="493" t="s">
        <v>878</v>
      </c>
      <c r="C63" s="489"/>
      <c r="D63" s="765"/>
      <c r="E63" s="765"/>
      <c r="F63" s="765"/>
    </row>
    <row r="64" spans="1:6" s="488" customFormat="1" ht="25.5">
      <c r="A64" s="480" t="s">
        <v>335</v>
      </c>
      <c r="B64" s="491" t="s">
        <v>899</v>
      </c>
      <c r="C64" s="492">
        <v>7311</v>
      </c>
      <c r="D64" s="525"/>
      <c r="E64" s="525"/>
      <c r="F64" s="482" t="s">
        <v>532</v>
      </c>
    </row>
    <row r="65" spans="1:6" ht="12.75">
      <c r="A65" s="484"/>
      <c r="B65" s="526" t="s">
        <v>878</v>
      </c>
      <c r="C65" s="494"/>
      <c r="D65" s="527"/>
      <c r="E65" s="527"/>
      <c r="F65" s="486"/>
    </row>
    <row r="66" spans="1:6" s="488" customFormat="1" ht="63.75">
      <c r="A66" s="495" t="s">
        <v>46</v>
      </c>
      <c r="B66" s="501" t="s">
        <v>250</v>
      </c>
      <c r="C66" s="528"/>
      <c r="D66" s="529"/>
      <c r="E66" s="529"/>
      <c r="F66" s="473" t="s">
        <v>532</v>
      </c>
    </row>
    <row r="67" spans="1:6" ht="25.5">
      <c r="A67" s="530" t="s">
        <v>336</v>
      </c>
      <c r="B67" s="491" t="s">
        <v>900</v>
      </c>
      <c r="C67" s="531">
        <v>7312</v>
      </c>
      <c r="D67" s="532"/>
      <c r="E67" s="482" t="s">
        <v>532</v>
      </c>
      <c r="F67" s="503"/>
    </row>
    <row r="68" spans="1:6" s="488" customFormat="1" ht="12.75">
      <c r="A68" s="533"/>
      <c r="B68" s="526" t="s">
        <v>878</v>
      </c>
      <c r="C68" s="534"/>
      <c r="D68" s="511"/>
      <c r="E68" s="511"/>
      <c r="F68" s="534"/>
    </row>
    <row r="69" spans="1:6" ht="63.75">
      <c r="A69" s="472" t="s">
        <v>337</v>
      </c>
      <c r="B69" s="501" t="s">
        <v>251</v>
      </c>
      <c r="C69" s="528"/>
      <c r="D69" s="529"/>
      <c r="E69" s="473" t="s">
        <v>532</v>
      </c>
      <c r="F69" s="473"/>
    </row>
    <row r="70" spans="1:6" ht="38.25">
      <c r="A70" s="530" t="s">
        <v>47</v>
      </c>
      <c r="B70" s="491" t="s">
        <v>901</v>
      </c>
      <c r="C70" s="531">
        <v>7321</v>
      </c>
      <c r="D70" s="532"/>
      <c r="E70" s="482"/>
      <c r="F70" s="482" t="s">
        <v>532</v>
      </c>
    </row>
    <row r="71" spans="1:6" ht="12.75">
      <c r="A71" s="533"/>
      <c r="B71" s="526" t="s">
        <v>878</v>
      </c>
      <c r="C71" s="534"/>
      <c r="D71" s="511"/>
      <c r="E71" s="511"/>
      <c r="F71" s="534"/>
    </row>
    <row r="72" spans="1:6" ht="51">
      <c r="A72" s="495" t="s">
        <v>48</v>
      </c>
      <c r="B72" s="501" t="s">
        <v>902</v>
      </c>
      <c r="C72" s="528"/>
      <c r="D72" s="529"/>
      <c r="E72" s="473"/>
      <c r="F72" s="473" t="s">
        <v>532</v>
      </c>
    </row>
    <row r="73" spans="1:6" ht="38.25">
      <c r="A73" s="530" t="s">
        <v>49</v>
      </c>
      <c r="B73" s="491" t="s">
        <v>903</v>
      </c>
      <c r="C73" s="531">
        <v>7322</v>
      </c>
      <c r="D73" s="532"/>
      <c r="E73" s="482" t="s">
        <v>532</v>
      </c>
      <c r="F73" s="503"/>
    </row>
    <row r="74" spans="1:6" ht="12.75">
      <c r="A74" s="533"/>
      <c r="B74" s="526" t="s">
        <v>878</v>
      </c>
      <c r="C74" s="534"/>
      <c r="D74" s="511"/>
      <c r="E74" s="511"/>
      <c r="F74" s="534"/>
    </row>
    <row r="75" spans="1:6" ht="51">
      <c r="A75" s="495" t="s">
        <v>50</v>
      </c>
      <c r="B75" s="501" t="s">
        <v>904</v>
      </c>
      <c r="C75" s="528"/>
      <c r="D75" s="529"/>
      <c r="E75" s="473" t="s">
        <v>532</v>
      </c>
      <c r="F75" s="473"/>
    </row>
    <row r="76" spans="1:6" ht="38.25">
      <c r="A76" s="480" t="s">
        <v>51</v>
      </c>
      <c r="B76" s="491" t="s">
        <v>905</v>
      </c>
      <c r="C76" s="482">
        <v>7331</v>
      </c>
      <c r="D76" s="483">
        <f>D79+D84</f>
        <v>751457.8</v>
      </c>
      <c r="E76" s="483">
        <f>E79+E84+E83</f>
        <v>751457.8</v>
      </c>
      <c r="F76" s="482" t="s">
        <v>532</v>
      </c>
    </row>
    <row r="77" spans="1:6" ht="12.75">
      <c r="A77" s="484"/>
      <c r="B77" s="493" t="s">
        <v>249</v>
      </c>
      <c r="D77" s="498"/>
      <c r="E77" s="498"/>
      <c r="F77" s="486"/>
    </row>
    <row r="78" spans="1:6" ht="12.75">
      <c r="A78" s="484"/>
      <c r="B78" s="493" t="s">
        <v>259</v>
      </c>
      <c r="C78" s="489"/>
      <c r="D78" s="498"/>
      <c r="E78" s="498"/>
      <c r="F78" s="486"/>
    </row>
    <row r="79" spans="1:6" ht="25.5">
      <c r="A79" s="500" t="s">
        <v>52</v>
      </c>
      <c r="B79" s="501" t="s">
        <v>906</v>
      </c>
      <c r="C79" s="522"/>
      <c r="D79" s="515">
        <f>E79</f>
        <v>741027.8</v>
      </c>
      <c r="E79" s="515">
        <f>'[3]Ekamutner'!$C$65</f>
        <v>741027.8</v>
      </c>
      <c r="F79" s="503" t="s">
        <v>532</v>
      </c>
    </row>
    <row r="80" spans="1:6" ht="25.5">
      <c r="A80" s="500" t="s">
        <v>53</v>
      </c>
      <c r="B80" s="501" t="s">
        <v>232</v>
      </c>
      <c r="C80" s="535"/>
      <c r="D80" s="536"/>
      <c r="E80" s="503"/>
      <c r="F80" s="503" t="s">
        <v>532</v>
      </c>
    </row>
    <row r="81" spans="1:6" s="488" customFormat="1" ht="12.75">
      <c r="A81" s="509"/>
      <c r="B81" s="537" t="s">
        <v>878</v>
      </c>
      <c r="C81" s="538"/>
      <c r="D81" s="489"/>
      <c r="E81" s="513"/>
      <c r="F81" s="513"/>
    </row>
    <row r="82" spans="1:6" ht="51">
      <c r="A82" s="495" t="s">
        <v>54</v>
      </c>
      <c r="B82" s="518" t="s">
        <v>907</v>
      </c>
      <c r="C82" s="473"/>
      <c r="D82" s="529"/>
      <c r="E82" s="473"/>
      <c r="F82" s="473" t="s">
        <v>532</v>
      </c>
    </row>
    <row r="83" spans="1:6" ht="25.5">
      <c r="A83" s="495" t="s">
        <v>55</v>
      </c>
      <c r="B83" s="518" t="s">
        <v>233</v>
      </c>
      <c r="C83" s="473"/>
      <c r="D83" s="539">
        <f>E83</f>
        <v>0</v>
      </c>
      <c r="E83" s="540"/>
      <c r="F83" s="473" t="s">
        <v>532</v>
      </c>
    </row>
    <row r="84" spans="1:6" ht="38.25">
      <c r="A84" s="495" t="s">
        <v>56</v>
      </c>
      <c r="B84" s="501" t="s">
        <v>234</v>
      </c>
      <c r="C84" s="528"/>
      <c r="D84" s="539">
        <f>E84</f>
        <v>10430</v>
      </c>
      <c r="E84" s="540">
        <f>'[3]Ekamutner'!$C$67</f>
        <v>10430</v>
      </c>
      <c r="F84" s="473" t="s">
        <v>532</v>
      </c>
    </row>
    <row r="85" spans="1:6" ht="38.25">
      <c r="A85" s="500" t="s">
        <v>57</v>
      </c>
      <c r="B85" s="501" t="s">
        <v>235</v>
      </c>
      <c r="C85" s="535"/>
      <c r="D85" s="536"/>
      <c r="E85" s="503"/>
      <c r="F85" s="503" t="s">
        <v>532</v>
      </c>
    </row>
    <row r="86" spans="1:6" s="488" customFormat="1" ht="38.25">
      <c r="A86" s="480" t="s">
        <v>58</v>
      </c>
      <c r="B86" s="491" t="s">
        <v>908</v>
      </c>
      <c r="C86" s="492">
        <v>7332</v>
      </c>
      <c r="D86" s="763">
        <f>D89</f>
        <v>4718.1</v>
      </c>
      <c r="E86" s="482" t="s">
        <v>532</v>
      </c>
      <c r="F86" s="772">
        <f>F89</f>
        <v>4718.1</v>
      </c>
    </row>
    <row r="87" spans="1:6" ht="12.75" customHeight="1">
      <c r="A87" s="484"/>
      <c r="B87" s="493" t="s">
        <v>252</v>
      </c>
      <c r="C87" s="494"/>
      <c r="D87" s="764"/>
      <c r="E87" s="508"/>
      <c r="F87" s="773"/>
    </row>
    <row r="88" spans="1:6" ht="12.75">
      <c r="A88" s="484"/>
      <c r="B88" s="526" t="s">
        <v>878</v>
      </c>
      <c r="C88" s="494"/>
      <c r="D88" s="765"/>
      <c r="E88" s="486"/>
      <c r="F88" s="774"/>
    </row>
    <row r="89" spans="1:6" s="488" customFormat="1" ht="38.25">
      <c r="A89" s="495" t="s">
        <v>59</v>
      </c>
      <c r="B89" s="501" t="s">
        <v>0</v>
      </c>
      <c r="C89" s="528"/>
      <c r="D89" s="483">
        <f>F89</f>
        <v>4718.1</v>
      </c>
      <c r="E89" s="473" t="s">
        <v>532</v>
      </c>
      <c r="F89" s="541">
        <f>'[4]Ekamutner'!$F$70</f>
        <v>4718.1</v>
      </c>
    </row>
    <row r="90" spans="1:6" ht="37.5" customHeight="1">
      <c r="A90" s="500" t="s">
        <v>60</v>
      </c>
      <c r="B90" s="501" t="s">
        <v>236</v>
      </c>
      <c r="C90" s="535"/>
      <c r="D90" s="542"/>
      <c r="E90" s="503" t="s">
        <v>532</v>
      </c>
      <c r="F90" s="503"/>
    </row>
    <row r="91" spans="1:6" ht="12.75">
      <c r="A91" s="480" t="s">
        <v>526</v>
      </c>
      <c r="B91" s="491" t="s">
        <v>1</v>
      </c>
      <c r="C91" s="482">
        <v>7400</v>
      </c>
      <c r="D91" s="483">
        <f>E91</f>
        <v>341905.3</v>
      </c>
      <c r="E91" s="483">
        <f>E100+E107+E113+E118+E133</f>
        <v>341905.3</v>
      </c>
      <c r="F91" s="482"/>
    </row>
    <row r="92" spans="1:6" ht="25.5">
      <c r="A92" s="484"/>
      <c r="B92" s="493" t="s">
        <v>237</v>
      </c>
      <c r="D92" s="543"/>
      <c r="E92" s="527"/>
      <c r="F92" s="486"/>
    </row>
    <row r="93" spans="1:6" ht="12.75">
      <c r="A93" s="484"/>
      <c r="B93" s="493" t="s">
        <v>878</v>
      </c>
      <c r="C93" s="489"/>
      <c r="D93" s="543"/>
      <c r="E93" s="527"/>
      <c r="F93" s="486"/>
    </row>
    <row r="94" spans="1:6" ht="12.75">
      <c r="A94" s="480" t="s">
        <v>341</v>
      </c>
      <c r="B94" s="491" t="s">
        <v>2</v>
      </c>
      <c r="C94" s="492">
        <v>7411</v>
      </c>
      <c r="D94" s="544"/>
      <c r="E94" s="482" t="s">
        <v>532</v>
      </c>
      <c r="F94" s="482"/>
    </row>
    <row r="95" spans="1:6" ht="12.75">
      <c r="A95" s="484"/>
      <c r="B95" s="493" t="s">
        <v>878</v>
      </c>
      <c r="C95" s="494"/>
      <c r="D95" s="527"/>
      <c r="E95" s="486"/>
      <c r="F95" s="486"/>
    </row>
    <row r="96" spans="1:6" s="488" customFormat="1" ht="38.25">
      <c r="A96" s="495" t="s">
        <v>61</v>
      </c>
      <c r="B96" s="496" t="s">
        <v>238</v>
      </c>
      <c r="C96" s="528"/>
      <c r="D96" s="529"/>
      <c r="E96" s="473" t="s">
        <v>532</v>
      </c>
      <c r="F96" s="473"/>
    </row>
    <row r="97" spans="1:6" ht="12.75">
      <c r="A97" s="480" t="s">
        <v>62</v>
      </c>
      <c r="B97" s="491" t="s">
        <v>3</v>
      </c>
      <c r="C97" s="492">
        <v>7412</v>
      </c>
      <c r="D97" s="544"/>
      <c r="E97" s="544"/>
      <c r="F97" s="482" t="s">
        <v>532</v>
      </c>
    </row>
    <row r="98" spans="1:6" ht="12.75">
      <c r="A98" s="484"/>
      <c r="B98" s="493" t="s">
        <v>878</v>
      </c>
      <c r="C98" s="494"/>
      <c r="D98" s="527"/>
      <c r="E98" s="527"/>
      <c r="F98" s="486"/>
    </row>
    <row r="99" spans="1:6" s="488" customFormat="1" ht="38.25">
      <c r="A99" s="495" t="s">
        <v>63</v>
      </c>
      <c r="B99" s="501" t="s">
        <v>239</v>
      </c>
      <c r="C99" s="528"/>
      <c r="D99" s="529"/>
      <c r="E99" s="473"/>
      <c r="F99" s="473" t="s">
        <v>532</v>
      </c>
    </row>
    <row r="100" spans="1:6" ht="12.75">
      <c r="A100" s="480" t="s">
        <v>64</v>
      </c>
      <c r="B100" s="491" t="s">
        <v>4</v>
      </c>
      <c r="C100" s="492">
        <v>7415</v>
      </c>
      <c r="D100" s="483">
        <f>E100</f>
        <v>28829</v>
      </c>
      <c r="E100" s="483">
        <f>E103+E105+E106</f>
        <v>28829</v>
      </c>
      <c r="F100" s="482" t="s">
        <v>532</v>
      </c>
    </row>
    <row r="101" spans="1:6" s="488" customFormat="1" ht="12.75">
      <c r="A101" s="484"/>
      <c r="B101" s="493" t="s">
        <v>65</v>
      </c>
      <c r="C101" s="494"/>
      <c r="D101" s="498"/>
      <c r="E101" s="498"/>
      <c r="F101" s="486"/>
    </row>
    <row r="102" spans="1:6" ht="12.75">
      <c r="A102" s="484"/>
      <c r="B102" s="493" t="s">
        <v>878</v>
      </c>
      <c r="C102" s="494"/>
      <c r="D102" s="498"/>
      <c r="E102" s="498"/>
      <c r="F102" s="486"/>
    </row>
    <row r="103" spans="1:6" s="488" customFormat="1" ht="25.5">
      <c r="A103" s="495" t="s">
        <v>66</v>
      </c>
      <c r="B103" s="501" t="s">
        <v>240</v>
      </c>
      <c r="C103" s="528"/>
      <c r="D103" s="497">
        <f>E103</f>
        <v>25085</v>
      </c>
      <c r="E103" s="497">
        <f>'[3]Ekamutner'!$C$82+'[3]Ekamutner'!$C$81+'[3]Ekamutner'!$C$80+'[3]Ekamutner'!$C$79+'[3]Ekamutner'!$C$78+'[3]Ekamutner'!$C$77+'[3]Ekamutner'!$C$76+'[3]Ekamutner'!$C$75+'[3]Ekamutner'!$C$74+'[3]Ekamutner'!$C$73+'[3]Ekamutner'!$C$72</f>
        <v>25085</v>
      </c>
      <c r="F103" s="473" t="s">
        <v>532</v>
      </c>
    </row>
    <row r="104" spans="1:6" ht="25.5">
      <c r="A104" s="495" t="s">
        <v>67</v>
      </c>
      <c r="B104" s="501" t="s">
        <v>241</v>
      </c>
      <c r="C104" s="528"/>
      <c r="D104" s="497"/>
      <c r="E104" s="497"/>
      <c r="F104" s="473" t="s">
        <v>532</v>
      </c>
    </row>
    <row r="105" spans="1:6" s="488" customFormat="1" ht="51">
      <c r="A105" s="495" t="s">
        <v>68</v>
      </c>
      <c r="B105" s="501" t="s">
        <v>5</v>
      </c>
      <c r="C105" s="528"/>
      <c r="D105" s="497">
        <f>E105</f>
        <v>0</v>
      </c>
      <c r="E105" s="497"/>
      <c r="F105" s="473" t="s">
        <v>532</v>
      </c>
    </row>
    <row r="106" spans="1:6" ht="12.75">
      <c r="A106" s="472" t="s">
        <v>723</v>
      </c>
      <c r="B106" s="501" t="s">
        <v>6</v>
      </c>
      <c r="C106" s="528"/>
      <c r="D106" s="497">
        <f>E106</f>
        <v>3744</v>
      </c>
      <c r="E106" s="497">
        <f>'[3]Ekamutner'!$C$85+'[3]Ekamutner'!$C$84+'[3]Ekamutner'!$C$83</f>
        <v>3744</v>
      </c>
      <c r="F106" s="473" t="s">
        <v>532</v>
      </c>
    </row>
    <row r="107" spans="1:6" ht="38.25">
      <c r="A107" s="480" t="s">
        <v>724</v>
      </c>
      <c r="B107" s="491" t="s">
        <v>7</v>
      </c>
      <c r="C107" s="492">
        <v>7421</v>
      </c>
      <c r="D107" s="483">
        <f>E107</f>
        <v>1999</v>
      </c>
      <c r="E107" s="483">
        <f>E111+E112</f>
        <v>1999</v>
      </c>
      <c r="F107" s="482" t="s">
        <v>532</v>
      </c>
    </row>
    <row r="108" spans="1:6" s="488" customFormat="1" ht="12.75">
      <c r="A108" s="484"/>
      <c r="B108" s="493" t="s">
        <v>242</v>
      </c>
      <c r="C108" s="494"/>
      <c r="D108" s="543"/>
      <c r="E108" s="543"/>
      <c r="F108" s="486"/>
    </row>
    <row r="109" spans="1:6" s="488" customFormat="1" ht="12.75">
      <c r="A109" s="484"/>
      <c r="B109" s="493" t="s">
        <v>878</v>
      </c>
      <c r="C109" s="494"/>
      <c r="D109" s="543"/>
      <c r="E109" s="543"/>
      <c r="F109" s="486"/>
    </row>
    <row r="110" spans="1:6" ht="76.5">
      <c r="A110" s="495" t="s">
        <v>725</v>
      </c>
      <c r="B110" s="501" t="s">
        <v>253</v>
      </c>
      <c r="C110" s="528"/>
      <c r="D110" s="545"/>
      <c r="E110" s="540"/>
      <c r="F110" s="473" t="s">
        <v>532</v>
      </c>
    </row>
    <row r="111" spans="1:6" ht="51">
      <c r="A111" s="495" t="s">
        <v>438</v>
      </c>
      <c r="B111" s="501" t="s">
        <v>254</v>
      </c>
      <c r="C111" s="473"/>
      <c r="D111" s="497">
        <f>E111</f>
        <v>1999</v>
      </c>
      <c r="E111" s="497">
        <f>'[3]Ekamutner'!$C$68</f>
        <v>1999</v>
      </c>
      <c r="F111" s="473" t="s">
        <v>532</v>
      </c>
    </row>
    <row r="112" spans="1:6" ht="61.5" customHeight="1">
      <c r="A112" s="495" t="s">
        <v>243</v>
      </c>
      <c r="B112" s="501" t="s">
        <v>244</v>
      </c>
      <c r="C112" s="473"/>
      <c r="D112" s="546"/>
      <c r="E112" s="547"/>
      <c r="F112" s="473" t="s">
        <v>532</v>
      </c>
    </row>
    <row r="113" spans="1:6" s="488" customFormat="1" ht="12.75">
      <c r="A113" s="480" t="s">
        <v>69</v>
      </c>
      <c r="B113" s="491" t="s">
        <v>8</v>
      </c>
      <c r="C113" s="492">
        <v>7422</v>
      </c>
      <c r="D113" s="483">
        <f>E113</f>
        <v>268077.3</v>
      </c>
      <c r="E113" s="483">
        <f>E116+E117</f>
        <v>268077.3</v>
      </c>
      <c r="F113" s="482" t="s">
        <v>532</v>
      </c>
    </row>
    <row r="114" spans="1:6" s="488" customFormat="1" ht="12.75">
      <c r="A114" s="484"/>
      <c r="B114" s="493" t="s">
        <v>245</v>
      </c>
      <c r="C114" s="494"/>
      <c r="D114" s="498"/>
      <c r="E114" s="498"/>
      <c r="F114" s="486"/>
    </row>
    <row r="115" spans="1:6" ht="12.75">
      <c r="A115" s="484"/>
      <c r="B115" s="493" t="s">
        <v>878</v>
      </c>
      <c r="C115" s="494"/>
      <c r="D115" s="498"/>
      <c r="E115" s="498"/>
      <c r="F115" s="486"/>
    </row>
    <row r="116" spans="1:6" ht="12.75">
      <c r="A116" s="495" t="s">
        <v>70</v>
      </c>
      <c r="B116" s="501" t="s">
        <v>9</v>
      </c>
      <c r="C116" s="548"/>
      <c r="D116" s="549">
        <f>E116</f>
        <v>198077.3</v>
      </c>
      <c r="E116" s="497">
        <f>'[3]Ekamutner'!$C$94+'[3]Ekamutner'!$C$93+'[3]Ekamutner'!$C$92+'[3]Ekamutner'!$C$91+'[3]Ekamutner'!$C$90+'[3]Ekamutner'!$C$89+'[4]Ekamutner'!$K$90</f>
        <v>198077.3</v>
      </c>
      <c r="F116" s="473" t="s">
        <v>532</v>
      </c>
    </row>
    <row r="117" spans="1:6" s="488" customFormat="1" ht="38.25">
      <c r="A117" s="495" t="s">
        <v>71</v>
      </c>
      <c r="B117" s="501" t="s">
        <v>10</v>
      </c>
      <c r="C117" s="473"/>
      <c r="D117" s="497">
        <f>E117</f>
        <v>70000</v>
      </c>
      <c r="E117" s="497">
        <f>'[3]Ekamutner'!$C$95</f>
        <v>70000</v>
      </c>
      <c r="F117" s="473" t="s">
        <v>532</v>
      </c>
    </row>
    <row r="118" spans="1:6" ht="12.75">
      <c r="A118" s="480" t="s">
        <v>72</v>
      </c>
      <c r="B118" s="491" t="s">
        <v>11</v>
      </c>
      <c r="C118" s="492">
        <v>7431</v>
      </c>
      <c r="D118" s="483">
        <f>E118</f>
        <v>1000</v>
      </c>
      <c r="E118" s="483">
        <f>E121</f>
        <v>1000</v>
      </c>
      <c r="F118" s="482" t="s">
        <v>532</v>
      </c>
    </row>
    <row r="119" spans="1:6" ht="12.75">
      <c r="A119" s="484"/>
      <c r="B119" s="493" t="s">
        <v>73</v>
      </c>
      <c r="C119" s="494"/>
      <c r="D119" s="498"/>
      <c r="E119" s="498"/>
      <c r="F119" s="486"/>
    </row>
    <row r="120" spans="1:6" ht="12.75">
      <c r="A120" s="484"/>
      <c r="B120" s="493" t="s">
        <v>878</v>
      </c>
      <c r="C120" s="494"/>
      <c r="D120" s="498"/>
      <c r="E120" s="498"/>
      <c r="F120" s="486"/>
    </row>
    <row r="121" spans="1:6" ht="51">
      <c r="A121" s="495" t="s">
        <v>74</v>
      </c>
      <c r="B121" s="501" t="s">
        <v>539</v>
      </c>
      <c r="C121" s="528"/>
      <c r="D121" s="497">
        <f>E121</f>
        <v>1000</v>
      </c>
      <c r="E121" s="497">
        <f>'[3]Ekamutner'!$C$97</f>
        <v>1000</v>
      </c>
      <c r="F121" s="473" t="s">
        <v>532</v>
      </c>
    </row>
    <row r="122" spans="1:6" ht="38.25">
      <c r="A122" s="495" t="s">
        <v>75</v>
      </c>
      <c r="B122" s="501" t="s">
        <v>246</v>
      </c>
      <c r="C122" s="528"/>
      <c r="D122" s="545"/>
      <c r="E122" s="540"/>
      <c r="F122" s="473" t="s">
        <v>532</v>
      </c>
    </row>
    <row r="123" spans="1:6" ht="12.75">
      <c r="A123" s="480" t="s">
        <v>76</v>
      </c>
      <c r="B123" s="491" t="s">
        <v>439</v>
      </c>
      <c r="C123" s="492">
        <v>7441</v>
      </c>
      <c r="D123" s="536"/>
      <c r="E123" s="503"/>
      <c r="F123" s="482" t="s">
        <v>532</v>
      </c>
    </row>
    <row r="124" spans="1:6" ht="12.75">
      <c r="A124" s="484"/>
      <c r="B124" s="493" t="s">
        <v>77</v>
      </c>
      <c r="C124" s="494"/>
      <c r="D124" s="527"/>
      <c r="E124" s="508"/>
      <c r="F124" s="486"/>
    </row>
    <row r="125" spans="1:6" ht="12.75">
      <c r="A125" s="550"/>
      <c r="B125" s="493" t="s">
        <v>878</v>
      </c>
      <c r="C125" s="489"/>
      <c r="D125" s="527"/>
      <c r="E125" s="508"/>
      <c r="F125" s="486"/>
    </row>
    <row r="126" spans="1:6" ht="84" customHeight="1">
      <c r="A126" s="484" t="s">
        <v>78</v>
      </c>
      <c r="B126" s="496" t="s">
        <v>355</v>
      </c>
      <c r="C126" s="528"/>
      <c r="D126" s="536"/>
      <c r="E126" s="503"/>
      <c r="F126" s="473" t="s">
        <v>532</v>
      </c>
    </row>
    <row r="127" spans="1:6" ht="93" customHeight="1">
      <c r="A127" s="495" t="s">
        <v>247</v>
      </c>
      <c r="B127" s="496" t="s">
        <v>356</v>
      </c>
      <c r="C127" s="538"/>
      <c r="D127" s="536"/>
      <c r="E127" s="503"/>
      <c r="F127" s="473" t="s">
        <v>532</v>
      </c>
    </row>
    <row r="128" spans="1:6" ht="12.75">
      <c r="A128" s="480" t="s">
        <v>79</v>
      </c>
      <c r="B128" s="491" t="s">
        <v>750</v>
      </c>
      <c r="C128" s="492">
        <v>7442</v>
      </c>
      <c r="D128" s="544"/>
      <c r="E128" s="482" t="s">
        <v>532</v>
      </c>
      <c r="F128" s="482"/>
    </row>
    <row r="129" spans="1:6" ht="12.75">
      <c r="A129" s="484"/>
      <c r="B129" s="493" t="s">
        <v>440</v>
      </c>
      <c r="C129" s="494"/>
      <c r="D129" s="527"/>
      <c r="E129" s="486"/>
      <c r="F129" s="486"/>
    </row>
    <row r="130" spans="1:6" ht="12.75">
      <c r="A130" s="484"/>
      <c r="B130" s="493" t="s">
        <v>878</v>
      </c>
      <c r="C130" s="494"/>
      <c r="D130" s="527"/>
      <c r="E130" s="486"/>
      <c r="F130" s="486"/>
    </row>
    <row r="131" spans="1:6" ht="89.25" customHeight="1">
      <c r="A131" s="495" t="s">
        <v>80</v>
      </c>
      <c r="B131" s="496" t="s">
        <v>12</v>
      </c>
      <c r="C131" s="528"/>
      <c r="D131" s="529"/>
      <c r="E131" s="473" t="s">
        <v>532</v>
      </c>
      <c r="F131" s="473"/>
    </row>
    <row r="132" spans="1:6" ht="93.75" customHeight="1">
      <c r="A132" s="495" t="s">
        <v>81</v>
      </c>
      <c r="B132" s="501" t="s">
        <v>13</v>
      </c>
      <c r="C132" s="528"/>
      <c r="D132" s="529"/>
      <c r="E132" s="473" t="s">
        <v>532</v>
      </c>
      <c r="F132" s="551"/>
    </row>
    <row r="133" spans="1:6" ht="12.75">
      <c r="A133" s="530" t="s">
        <v>441</v>
      </c>
      <c r="B133" s="491" t="s">
        <v>538</v>
      </c>
      <c r="C133" s="482">
        <v>7451</v>
      </c>
      <c r="D133" s="544"/>
      <c r="E133" s="552">
        <f>'[3]Ekamutner'!$C$103+'[4]Ekamutner'!$K$103</f>
        <v>42000</v>
      </c>
      <c r="F133" s="482"/>
    </row>
    <row r="134" spans="1:6" ht="12.75">
      <c r="A134" s="504"/>
      <c r="B134" s="493" t="s">
        <v>751</v>
      </c>
      <c r="C134" s="553"/>
      <c r="D134" s="527"/>
      <c r="E134" s="527"/>
      <c r="F134" s="486"/>
    </row>
    <row r="135" spans="1:6" ht="12.75">
      <c r="A135" s="509"/>
      <c r="B135" s="493" t="s">
        <v>878</v>
      </c>
      <c r="C135" s="534"/>
      <c r="D135" s="527"/>
      <c r="E135" s="527"/>
      <c r="F135" s="486"/>
    </row>
    <row r="136" spans="1:6" ht="25.5">
      <c r="A136" s="495" t="s">
        <v>442</v>
      </c>
      <c r="B136" s="501" t="s">
        <v>14</v>
      </c>
      <c r="C136" s="528"/>
      <c r="D136" s="529"/>
      <c r="E136" s="473" t="s">
        <v>532</v>
      </c>
      <c r="F136" s="473"/>
    </row>
    <row r="137" spans="1:6" ht="25.5">
      <c r="A137" s="495" t="s">
        <v>443</v>
      </c>
      <c r="B137" s="501" t="s">
        <v>15</v>
      </c>
      <c r="C137" s="528"/>
      <c r="D137" s="529"/>
      <c r="E137" s="473" t="s">
        <v>532</v>
      </c>
      <c r="F137" s="473"/>
    </row>
    <row r="138" spans="1:6" ht="25.5">
      <c r="A138" s="495" t="s">
        <v>444</v>
      </c>
      <c r="B138" s="496" t="s">
        <v>248</v>
      </c>
      <c r="C138" s="528"/>
      <c r="D138" s="529"/>
      <c r="E138" s="554"/>
      <c r="F138" s="473"/>
    </row>
    <row r="139" ht="3" customHeight="1"/>
    <row r="140" spans="1:5" ht="33.75" customHeight="1">
      <c r="A140" s="770" t="s">
        <v>454</v>
      </c>
      <c r="B140" s="771"/>
      <c r="C140" s="771"/>
      <c r="D140" s="771"/>
      <c r="E140" s="771"/>
    </row>
    <row r="141" spans="1:4" ht="13.5" thickBot="1">
      <c r="A141" s="555" t="s">
        <v>141</v>
      </c>
      <c r="B141" s="76"/>
      <c r="C141" s="76"/>
      <c r="D141" s="76"/>
    </row>
    <row r="142" spans="1:5" ht="77.25" thickBot="1">
      <c r="A142" s="768" t="s">
        <v>148</v>
      </c>
      <c r="B142" s="768" t="s">
        <v>785</v>
      </c>
      <c r="C142" s="556" t="s">
        <v>142</v>
      </c>
      <c r="D142" s="556" t="s">
        <v>143</v>
      </c>
      <c r="E142" s="557" t="s">
        <v>144</v>
      </c>
    </row>
    <row r="143" spans="1:5" ht="16.5" customHeight="1" thickBot="1">
      <c r="A143" s="769" t="s">
        <v>149</v>
      </c>
      <c r="B143" s="769"/>
      <c r="C143" s="558">
        <v>1</v>
      </c>
      <c r="D143" s="558">
        <v>2</v>
      </c>
      <c r="E143" s="559">
        <v>3</v>
      </c>
    </row>
    <row r="144" spans="1:5" ht="26.25" thickBot="1">
      <c r="A144" s="560">
        <v>1</v>
      </c>
      <c r="B144" s="561" t="s">
        <v>879</v>
      </c>
      <c r="C144" s="562">
        <v>28550</v>
      </c>
      <c r="D144" s="562"/>
      <c r="E144" s="563">
        <v>0</v>
      </c>
    </row>
    <row r="145" spans="1:5" ht="26.25" thickBot="1">
      <c r="A145" s="560">
        <v>2</v>
      </c>
      <c r="B145" s="561" t="s">
        <v>145</v>
      </c>
      <c r="C145" s="562">
        <v>51075</v>
      </c>
      <c r="D145" s="562"/>
      <c r="E145" s="563">
        <v>0</v>
      </c>
    </row>
    <row r="146" spans="1:5" ht="13.5" thickBot="1">
      <c r="A146" s="560">
        <v>3</v>
      </c>
      <c r="B146" s="561" t="s">
        <v>882</v>
      </c>
      <c r="C146" s="562"/>
      <c r="D146" s="562"/>
      <c r="E146" s="563">
        <v>199120</v>
      </c>
    </row>
    <row r="147" spans="1:5" ht="13.5" thickBot="1">
      <c r="A147" s="560">
        <v>4</v>
      </c>
      <c r="B147" s="561" t="s">
        <v>1023</v>
      </c>
      <c r="C147" s="562">
        <v>0</v>
      </c>
      <c r="D147" s="562"/>
      <c r="E147" s="563">
        <v>103600</v>
      </c>
    </row>
    <row r="148" spans="1:5" ht="13.5" thickBot="1">
      <c r="A148" s="560">
        <v>5</v>
      </c>
      <c r="B148" s="561" t="s">
        <v>146</v>
      </c>
      <c r="C148" s="562">
        <v>14860</v>
      </c>
      <c r="D148" s="562">
        <v>12800</v>
      </c>
      <c r="E148" s="564" t="s">
        <v>522</v>
      </c>
    </row>
    <row r="149" spans="1:5" ht="13.5" thickBot="1">
      <c r="A149" s="560">
        <v>6</v>
      </c>
      <c r="B149" s="561" t="s">
        <v>147</v>
      </c>
      <c r="C149" s="562">
        <v>2700</v>
      </c>
      <c r="D149" s="562">
        <v>1950</v>
      </c>
      <c r="E149" s="564" t="s">
        <v>522</v>
      </c>
    </row>
    <row r="151" spans="1:2" ht="12.75">
      <c r="A151" s="469" t="s">
        <v>1024</v>
      </c>
      <c r="B151" s="468" t="s">
        <v>1025</v>
      </c>
    </row>
  </sheetData>
  <sheetProtection/>
  <mergeCells count="21">
    <mergeCell ref="A142:A143"/>
    <mergeCell ref="A140:E140"/>
    <mergeCell ref="E13:E14"/>
    <mergeCell ref="D10:D12"/>
    <mergeCell ref="F86:F88"/>
    <mergeCell ref="D86:D88"/>
    <mergeCell ref="F8:F9"/>
    <mergeCell ref="E10:E12"/>
    <mergeCell ref="D8:D9"/>
    <mergeCell ref="B142:B143"/>
    <mergeCell ref="D13:D14"/>
    <mergeCell ref="D61:D63"/>
    <mergeCell ref="E61:E63"/>
    <mergeCell ref="F61:F63"/>
    <mergeCell ref="E8:E9"/>
    <mergeCell ref="A1:F1"/>
    <mergeCell ref="A2:F2"/>
    <mergeCell ref="D5:D6"/>
    <mergeCell ref="B5:B6"/>
    <mergeCell ref="C5:C6"/>
    <mergeCell ref="A5:A6"/>
  </mergeCells>
  <printOptions/>
  <pageMargins left="0.20833333333333334" right="0.0625" top="0.19" bottom="0.16" header="0.17" footer="0.16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13"/>
  <sheetViews>
    <sheetView zoomScale="110" zoomScaleNormal="110" zoomScalePageLayoutView="0" workbookViewId="0" topLeftCell="A5">
      <pane ySplit="2100" topLeftCell="A296" activePane="topLeft" state="split"/>
      <selection pane="topLeft" activeCell="I8" sqref="I8"/>
      <selection pane="bottomLeft" activeCell="H309" sqref="H309"/>
    </sheetView>
  </sheetViews>
  <sheetFormatPr defaultColWidth="9.140625" defaultRowHeight="12.75"/>
  <cols>
    <col min="1" max="1" width="5.140625" style="79" customWidth="1"/>
    <col min="2" max="2" width="6.421875" style="462" customWidth="1"/>
    <col min="3" max="3" width="6.28125" style="74" customWidth="1"/>
    <col min="4" max="4" width="5.7109375" style="463" customWidth="1"/>
    <col min="5" max="5" width="44.421875" style="458" customWidth="1"/>
    <col min="6" max="6" width="47.57421875" style="332" hidden="1" customWidth="1"/>
    <col min="7" max="7" width="16.7109375" style="327" customWidth="1"/>
    <col min="8" max="8" width="17.140625" style="327" customWidth="1"/>
    <col min="9" max="9" width="15.00390625" style="327" customWidth="1"/>
    <col min="10" max="10" width="15.7109375" style="327" bestFit="1" customWidth="1"/>
    <col min="11" max="12" width="19.00390625" style="327" customWidth="1"/>
    <col min="13" max="13" width="15.7109375" style="327" bestFit="1" customWidth="1"/>
    <col min="14" max="14" width="13.00390625" style="327" bestFit="1" customWidth="1"/>
    <col min="15" max="15" width="10.8515625" style="327" bestFit="1" customWidth="1"/>
    <col min="16" max="16384" width="9.140625" style="327" customWidth="1"/>
  </cols>
  <sheetData>
    <row r="1" spans="1:9" ht="18">
      <c r="A1" s="779" t="s">
        <v>1000</v>
      </c>
      <c r="B1" s="779"/>
      <c r="C1" s="779"/>
      <c r="D1" s="779"/>
      <c r="E1" s="779"/>
      <c r="F1" s="779"/>
      <c r="G1" s="779"/>
      <c r="H1" s="779"/>
      <c r="I1" s="779"/>
    </row>
    <row r="2" spans="1:9" ht="36" customHeight="1">
      <c r="A2" s="780" t="s">
        <v>1001</v>
      </c>
      <c r="B2" s="780"/>
      <c r="C2" s="780"/>
      <c r="D2" s="780"/>
      <c r="E2" s="780"/>
      <c r="F2" s="780"/>
      <c r="G2" s="780"/>
      <c r="H2" s="780"/>
      <c r="I2" s="780"/>
    </row>
    <row r="3" spans="1:7" ht="15.75">
      <c r="A3" s="328" t="s">
        <v>1002</v>
      </c>
      <c r="B3" s="329"/>
      <c r="C3" s="330"/>
      <c r="D3" s="330"/>
      <c r="E3" s="331"/>
      <c r="F3" s="328"/>
      <c r="G3" s="328"/>
    </row>
    <row r="4" spans="2:9" ht="16.5" thickBot="1">
      <c r="B4" s="3"/>
      <c r="C4" s="4"/>
      <c r="D4" s="4"/>
      <c r="E4" s="5"/>
      <c r="H4" s="781" t="s">
        <v>305</v>
      </c>
      <c r="I4" s="781"/>
    </row>
    <row r="5" spans="1:9" s="333" customFormat="1" ht="16.5" thickBot="1">
      <c r="A5" s="782" t="s">
        <v>303</v>
      </c>
      <c r="B5" s="790" t="s">
        <v>137</v>
      </c>
      <c r="C5" s="792" t="s">
        <v>529</v>
      </c>
      <c r="D5" s="793" t="s">
        <v>530</v>
      </c>
      <c r="E5" s="784" t="s">
        <v>304</v>
      </c>
      <c r="F5" s="786" t="s">
        <v>528</v>
      </c>
      <c r="G5" s="788" t="s">
        <v>306</v>
      </c>
      <c r="H5" s="775" t="s">
        <v>407</v>
      </c>
      <c r="I5" s="776"/>
    </row>
    <row r="6" spans="1:9" s="336" customFormat="1" ht="32.25" customHeight="1" thickBot="1">
      <c r="A6" s="783"/>
      <c r="B6" s="791"/>
      <c r="C6" s="791"/>
      <c r="D6" s="794"/>
      <c r="E6" s="785"/>
      <c r="F6" s="787"/>
      <c r="G6" s="789"/>
      <c r="H6" s="334" t="s">
        <v>519</v>
      </c>
      <c r="I6" s="335" t="s">
        <v>520</v>
      </c>
    </row>
    <row r="7" spans="1:9" s="11" customFormat="1" ht="16.5" thickBot="1">
      <c r="A7" s="337">
        <v>1</v>
      </c>
      <c r="B7" s="338">
        <v>2</v>
      </c>
      <c r="C7" s="338">
        <v>3</v>
      </c>
      <c r="D7" s="339">
        <v>4</v>
      </c>
      <c r="E7" s="340">
        <v>5</v>
      </c>
      <c r="F7" s="341"/>
      <c r="G7" s="340">
        <v>6</v>
      </c>
      <c r="H7" s="342">
        <v>7</v>
      </c>
      <c r="I7" s="343">
        <v>8</v>
      </c>
    </row>
    <row r="8" spans="1:15" s="352" customFormat="1" ht="18" customHeight="1" thickBot="1">
      <c r="A8" s="344">
        <v>2000</v>
      </c>
      <c r="B8" s="345" t="s">
        <v>531</v>
      </c>
      <c r="C8" s="346" t="s">
        <v>532</v>
      </c>
      <c r="D8" s="347" t="s">
        <v>532</v>
      </c>
      <c r="E8" s="348" t="s">
        <v>1003</v>
      </c>
      <c r="F8" s="349"/>
      <c r="G8" s="587">
        <f>G9+G89+G162+G183+G212+G242+G273+G305+G142+G45+G63</f>
        <v>1534897.9329999997</v>
      </c>
      <c r="H8" s="587">
        <f>H9+H45+H63+H89+H142+H162+H212+H242+H273+H305</f>
        <v>1458843.2459999998</v>
      </c>
      <c r="I8" s="587">
        <f>I9+I89+I162+I183+I212+I242+I273+I305+I142</f>
        <v>76054.687</v>
      </c>
      <c r="M8" s="350"/>
      <c r="N8" s="350"/>
      <c r="O8" s="351"/>
    </row>
    <row r="9" spans="1:10" s="362" customFormat="1" ht="27" customHeight="1">
      <c r="A9" s="353">
        <v>2100</v>
      </c>
      <c r="B9" s="354" t="s">
        <v>352</v>
      </c>
      <c r="C9" s="355" t="s">
        <v>287</v>
      </c>
      <c r="D9" s="356" t="s">
        <v>287</v>
      </c>
      <c r="E9" s="357" t="s">
        <v>1004</v>
      </c>
      <c r="F9" s="358" t="s">
        <v>533</v>
      </c>
      <c r="G9" s="359">
        <f>H9+I9</f>
        <v>450705.8</v>
      </c>
      <c r="H9" s="360">
        <f>H11</f>
        <v>431525.8</v>
      </c>
      <c r="I9" s="360">
        <f>I11</f>
        <v>19180</v>
      </c>
      <c r="J9" s="361"/>
    </row>
    <row r="10" spans="1:9" ht="11.25" customHeight="1">
      <c r="A10" s="363"/>
      <c r="B10" s="354"/>
      <c r="C10" s="355"/>
      <c r="D10" s="356"/>
      <c r="E10" s="364" t="s">
        <v>258</v>
      </c>
      <c r="F10" s="365"/>
      <c r="G10" s="366"/>
      <c r="H10" s="367"/>
      <c r="I10" s="368"/>
    </row>
    <row r="11" spans="1:9" s="37" customFormat="1" ht="48">
      <c r="A11" s="369">
        <v>2110</v>
      </c>
      <c r="B11" s="354" t="s">
        <v>352</v>
      </c>
      <c r="C11" s="25" t="s">
        <v>288</v>
      </c>
      <c r="D11" s="370" t="s">
        <v>287</v>
      </c>
      <c r="E11" s="371" t="s">
        <v>138</v>
      </c>
      <c r="F11" s="372" t="s">
        <v>534</v>
      </c>
      <c r="G11" s="373">
        <f>H11+I11</f>
        <v>450705.8</v>
      </c>
      <c r="H11" s="374">
        <f>H13+H24+H31</f>
        <v>431525.8</v>
      </c>
      <c r="I11" s="374">
        <f>I13+I24+I31</f>
        <v>19180</v>
      </c>
    </row>
    <row r="12" spans="1:9" s="37" customFormat="1" ht="10.5" customHeight="1">
      <c r="A12" s="369"/>
      <c r="B12" s="354"/>
      <c r="C12" s="25"/>
      <c r="D12" s="370"/>
      <c r="E12" s="364" t="s">
        <v>259</v>
      </c>
      <c r="F12" s="372"/>
      <c r="G12" s="375"/>
      <c r="H12" s="376"/>
      <c r="I12" s="377"/>
    </row>
    <row r="13" spans="1:9" ht="24">
      <c r="A13" s="369">
        <v>2111</v>
      </c>
      <c r="B13" s="378" t="s">
        <v>352</v>
      </c>
      <c r="C13" s="379" t="s">
        <v>288</v>
      </c>
      <c r="D13" s="380" t="s">
        <v>288</v>
      </c>
      <c r="E13" s="364" t="s">
        <v>139</v>
      </c>
      <c r="F13" s="381" t="s">
        <v>535</v>
      </c>
      <c r="G13" s="382">
        <f>H13+I13</f>
        <v>320050</v>
      </c>
      <c r="H13" s="383">
        <f>'[4]Բյուջե-2023'!$C$23</f>
        <v>316020</v>
      </c>
      <c r="I13" s="384">
        <f>'[4]Qaxaqapetaran'!$H$34</f>
        <v>4030</v>
      </c>
    </row>
    <row r="14" spans="1:9" ht="24">
      <c r="A14" s="369">
        <v>2112</v>
      </c>
      <c r="B14" s="378" t="s">
        <v>352</v>
      </c>
      <c r="C14" s="379" t="s">
        <v>288</v>
      </c>
      <c r="D14" s="380" t="s">
        <v>289</v>
      </c>
      <c r="E14" s="364" t="s">
        <v>536</v>
      </c>
      <c r="F14" s="381" t="s">
        <v>537</v>
      </c>
      <c r="G14" s="385"/>
      <c r="H14" s="386"/>
      <c r="I14" s="387"/>
    </row>
    <row r="15" spans="1:9" ht="15.75">
      <c r="A15" s="369">
        <v>2113</v>
      </c>
      <c r="B15" s="378" t="s">
        <v>352</v>
      </c>
      <c r="C15" s="379" t="s">
        <v>288</v>
      </c>
      <c r="D15" s="380" t="s">
        <v>190</v>
      </c>
      <c r="E15" s="364" t="s">
        <v>540</v>
      </c>
      <c r="F15" s="381" t="s">
        <v>541</v>
      </c>
      <c r="G15" s="385"/>
      <c r="H15" s="386"/>
      <c r="I15" s="387"/>
    </row>
    <row r="16" spans="1:9" ht="15.75">
      <c r="A16" s="369">
        <v>2120</v>
      </c>
      <c r="B16" s="354" t="s">
        <v>352</v>
      </c>
      <c r="C16" s="25" t="s">
        <v>289</v>
      </c>
      <c r="D16" s="370" t="s">
        <v>287</v>
      </c>
      <c r="E16" s="371" t="s">
        <v>542</v>
      </c>
      <c r="F16" s="388" t="s">
        <v>543</v>
      </c>
      <c r="G16" s="385"/>
      <c r="H16" s="386"/>
      <c r="I16" s="387"/>
    </row>
    <row r="17" spans="1:9" s="37" customFormat="1" ht="10.5" customHeight="1">
      <c r="A17" s="369"/>
      <c r="B17" s="354"/>
      <c r="C17" s="25"/>
      <c r="D17" s="370"/>
      <c r="E17" s="364" t="s">
        <v>259</v>
      </c>
      <c r="F17" s="372"/>
      <c r="G17" s="375"/>
      <c r="H17" s="376"/>
      <c r="I17" s="377"/>
    </row>
    <row r="18" spans="1:9" ht="16.5" customHeight="1">
      <c r="A18" s="369">
        <v>2121</v>
      </c>
      <c r="B18" s="378" t="s">
        <v>352</v>
      </c>
      <c r="C18" s="379" t="s">
        <v>289</v>
      </c>
      <c r="D18" s="380" t="s">
        <v>288</v>
      </c>
      <c r="E18" s="389" t="s">
        <v>140</v>
      </c>
      <c r="F18" s="381" t="s">
        <v>544</v>
      </c>
      <c r="G18" s="385"/>
      <c r="H18" s="386"/>
      <c r="I18" s="387"/>
    </row>
    <row r="19" spans="1:9" ht="28.5">
      <c r="A19" s="369">
        <v>2122</v>
      </c>
      <c r="B19" s="378" t="s">
        <v>352</v>
      </c>
      <c r="C19" s="379" t="s">
        <v>289</v>
      </c>
      <c r="D19" s="380" t="s">
        <v>289</v>
      </c>
      <c r="E19" s="364" t="s">
        <v>545</v>
      </c>
      <c r="F19" s="381" t="s">
        <v>546</v>
      </c>
      <c r="G19" s="385"/>
      <c r="H19" s="386"/>
      <c r="I19" s="387"/>
    </row>
    <row r="20" spans="1:9" ht="15.75">
      <c r="A20" s="369">
        <v>2130</v>
      </c>
      <c r="B20" s="354" t="s">
        <v>352</v>
      </c>
      <c r="C20" s="25" t="s">
        <v>190</v>
      </c>
      <c r="D20" s="370" t="s">
        <v>287</v>
      </c>
      <c r="E20" s="371" t="s">
        <v>547</v>
      </c>
      <c r="F20" s="390" t="s">
        <v>548</v>
      </c>
      <c r="G20" s="385"/>
      <c r="H20" s="386"/>
      <c r="I20" s="387"/>
    </row>
    <row r="21" spans="1:9" s="37" customFormat="1" ht="10.5" customHeight="1">
      <c r="A21" s="369"/>
      <c r="B21" s="354"/>
      <c r="C21" s="25"/>
      <c r="D21" s="370"/>
      <c r="E21" s="364" t="s">
        <v>259</v>
      </c>
      <c r="F21" s="372"/>
      <c r="G21" s="375"/>
      <c r="H21" s="376"/>
      <c r="I21" s="377"/>
    </row>
    <row r="22" spans="1:9" ht="24">
      <c r="A22" s="369">
        <v>2131</v>
      </c>
      <c r="B22" s="378" t="s">
        <v>352</v>
      </c>
      <c r="C22" s="379" t="s">
        <v>190</v>
      </c>
      <c r="D22" s="380" t="s">
        <v>288</v>
      </c>
      <c r="E22" s="364" t="s">
        <v>549</v>
      </c>
      <c r="F22" s="381" t="s">
        <v>550</v>
      </c>
      <c r="G22" s="385"/>
      <c r="H22" s="386"/>
      <c r="I22" s="387"/>
    </row>
    <row r="23" spans="1:9" ht="14.25" customHeight="1">
      <c r="A23" s="369">
        <v>2132</v>
      </c>
      <c r="B23" s="378" t="s">
        <v>352</v>
      </c>
      <c r="C23" s="379">
        <v>3</v>
      </c>
      <c r="D23" s="380">
        <v>2</v>
      </c>
      <c r="E23" s="364" t="s">
        <v>551</v>
      </c>
      <c r="F23" s="381" t="s">
        <v>552</v>
      </c>
      <c r="G23" s="385"/>
      <c r="H23" s="386"/>
      <c r="I23" s="387"/>
    </row>
    <row r="24" spans="1:9" ht="15.75">
      <c r="A24" s="369">
        <v>2133</v>
      </c>
      <c r="B24" s="378" t="s">
        <v>352</v>
      </c>
      <c r="C24" s="379">
        <v>3</v>
      </c>
      <c r="D24" s="380">
        <v>3</v>
      </c>
      <c r="E24" s="364" t="s">
        <v>553</v>
      </c>
      <c r="F24" s="381" t="s">
        <v>554</v>
      </c>
      <c r="G24" s="382">
        <f>H24</f>
        <v>1834</v>
      </c>
      <c r="H24" s="383">
        <f>'[4]Բյուջե-2023'!$C$25</f>
        <v>1834</v>
      </c>
      <c r="I24" s="387"/>
    </row>
    <row r="25" spans="1:9" ht="12.75" customHeight="1">
      <c r="A25" s="369">
        <v>2140</v>
      </c>
      <c r="B25" s="354" t="s">
        <v>352</v>
      </c>
      <c r="C25" s="25">
        <v>4</v>
      </c>
      <c r="D25" s="370">
        <v>0</v>
      </c>
      <c r="E25" s="371" t="s">
        <v>555</v>
      </c>
      <c r="F25" s="372" t="s">
        <v>556</v>
      </c>
      <c r="G25" s="385"/>
      <c r="H25" s="386"/>
      <c r="I25" s="387"/>
    </row>
    <row r="26" spans="1:9" s="37" customFormat="1" ht="10.5" customHeight="1">
      <c r="A26" s="369"/>
      <c r="B26" s="354"/>
      <c r="C26" s="25"/>
      <c r="D26" s="370"/>
      <c r="E26" s="364" t="s">
        <v>259</v>
      </c>
      <c r="F26" s="372"/>
      <c r="G26" s="375"/>
      <c r="H26" s="376"/>
      <c r="I26" s="377"/>
    </row>
    <row r="27" spans="1:9" ht="15.75">
      <c r="A27" s="369">
        <v>2141</v>
      </c>
      <c r="B27" s="378" t="s">
        <v>352</v>
      </c>
      <c r="C27" s="379">
        <v>4</v>
      </c>
      <c r="D27" s="380">
        <v>1</v>
      </c>
      <c r="E27" s="364" t="s">
        <v>557</v>
      </c>
      <c r="F27" s="391" t="s">
        <v>558</v>
      </c>
      <c r="G27" s="385"/>
      <c r="H27" s="386"/>
      <c r="I27" s="387"/>
    </row>
    <row r="28" spans="1:9" ht="36">
      <c r="A28" s="369">
        <v>2150</v>
      </c>
      <c r="B28" s="354" t="s">
        <v>352</v>
      </c>
      <c r="C28" s="25">
        <v>5</v>
      </c>
      <c r="D28" s="370">
        <v>0</v>
      </c>
      <c r="E28" s="371" t="s">
        <v>559</v>
      </c>
      <c r="F28" s="372" t="s">
        <v>560</v>
      </c>
      <c r="G28" s="385"/>
      <c r="H28" s="386"/>
      <c r="I28" s="387"/>
    </row>
    <row r="29" spans="1:9" s="37" customFormat="1" ht="10.5" customHeight="1">
      <c r="A29" s="369"/>
      <c r="B29" s="354"/>
      <c r="C29" s="25"/>
      <c r="D29" s="370"/>
      <c r="E29" s="364" t="s">
        <v>259</v>
      </c>
      <c r="F29" s="372"/>
      <c r="G29" s="375"/>
      <c r="H29" s="376"/>
      <c r="I29" s="377"/>
    </row>
    <row r="30" spans="1:9" ht="36">
      <c r="A30" s="369">
        <v>2151</v>
      </c>
      <c r="B30" s="378" t="s">
        <v>352</v>
      </c>
      <c r="C30" s="379">
        <v>5</v>
      </c>
      <c r="D30" s="380">
        <v>1</v>
      </c>
      <c r="E30" s="364" t="s">
        <v>561</v>
      </c>
      <c r="F30" s="391" t="s">
        <v>562</v>
      </c>
      <c r="G30" s="385"/>
      <c r="H30" s="386"/>
      <c r="I30" s="387"/>
    </row>
    <row r="31" spans="1:9" ht="28.5">
      <c r="A31" s="369">
        <v>2160</v>
      </c>
      <c r="B31" s="354" t="s">
        <v>352</v>
      </c>
      <c r="C31" s="25">
        <v>6</v>
      </c>
      <c r="D31" s="370">
        <v>0</v>
      </c>
      <c r="E31" s="371" t="s">
        <v>563</v>
      </c>
      <c r="F31" s="372" t="s">
        <v>564</v>
      </c>
      <c r="G31" s="392">
        <f>H31+I31</f>
        <v>128821.8</v>
      </c>
      <c r="H31" s="393">
        <f>H33</f>
        <v>113671.8</v>
      </c>
      <c r="I31" s="393">
        <f>I33</f>
        <v>15150</v>
      </c>
    </row>
    <row r="32" spans="1:9" s="37" customFormat="1" ht="10.5" customHeight="1">
      <c r="A32" s="369"/>
      <c r="B32" s="354"/>
      <c r="C32" s="25"/>
      <c r="D32" s="370"/>
      <c r="E32" s="364" t="s">
        <v>259</v>
      </c>
      <c r="F32" s="372"/>
      <c r="G32" s="375"/>
      <c r="H32" s="376"/>
      <c r="I32" s="377"/>
    </row>
    <row r="33" spans="1:9" ht="24">
      <c r="A33" s="369">
        <v>2161</v>
      </c>
      <c r="B33" s="378" t="s">
        <v>352</v>
      </c>
      <c r="C33" s="379">
        <v>6</v>
      </c>
      <c r="D33" s="380">
        <v>1</v>
      </c>
      <c r="E33" s="364" t="s">
        <v>565</v>
      </c>
      <c r="F33" s="381" t="s">
        <v>566</v>
      </c>
      <c r="G33" s="392">
        <f>H33+I33</f>
        <v>128821.8</v>
      </c>
      <c r="H33" s="393">
        <f>'[4]Բյուջե-2023'!$C$26+'[4]Բյուջե-2023'!$C$21</f>
        <v>113671.8</v>
      </c>
      <c r="I33" s="384">
        <f>'[4]Բյուջե-2023'!$AX$26+'[4]Բյուջե-2023'!$BC$26</f>
        <v>15150</v>
      </c>
    </row>
    <row r="34" spans="1:9" ht="24">
      <c r="A34" s="369">
        <v>2170</v>
      </c>
      <c r="B34" s="354" t="s">
        <v>352</v>
      </c>
      <c r="C34" s="25">
        <v>7</v>
      </c>
      <c r="D34" s="370">
        <v>0</v>
      </c>
      <c r="E34" s="371" t="s">
        <v>400</v>
      </c>
      <c r="F34" s="381"/>
      <c r="G34" s="385"/>
      <c r="H34" s="386"/>
      <c r="I34" s="387"/>
    </row>
    <row r="35" spans="1:9" s="37" customFormat="1" ht="10.5" customHeight="1">
      <c r="A35" s="369"/>
      <c r="B35" s="354"/>
      <c r="C35" s="25"/>
      <c r="D35" s="370"/>
      <c r="E35" s="364" t="s">
        <v>259</v>
      </c>
      <c r="F35" s="372"/>
      <c r="G35" s="375"/>
      <c r="H35" s="376"/>
      <c r="I35" s="377"/>
    </row>
    <row r="36" spans="1:9" ht="15.75">
      <c r="A36" s="369">
        <v>2171</v>
      </c>
      <c r="B36" s="378" t="s">
        <v>352</v>
      </c>
      <c r="C36" s="379">
        <v>7</v>
      </c>
      <c r="D36" s="380">
        <v>1</v>
      </c>
      <c r="E36" s="364" t="s">
        <v>400</v>
      </c>
      <c r="F36" s="381"/>
      <c r="G36" s="385"/>
      <c r="H36" s="386"/>
      <c r="I36" s="387"/>
    </row>
    <row r="37" spans="1:9" ht="29.25" customHeight="1">
      <c r="A37" s="369">
        <v>2180</v>
      </c>
      <c r="B37" s="354" t="s">
        <v>352</v>
      </c>
      <c r="C37" s="25">
        <v>8</v>
      </c>
      <c r="D37" s="370">
        <v>0</v>
      </c>
      <c r="E37" s="371" t="s">
        <v>567</v>
      </c>
      <c r="F37" s="372" t="s">
        <v>568</v>
      </c>
      <c r="G37" s="385"/>
      <c r="H37" s="386"/>
      <c r="I37" s="387"/>
    </row>
    <row r="38" spans="1:9" s="37" customFormat="1" ht="10.5" customHeight="1">
      <c r="A38" s="369"/>
      <c r="B38" s="354"/>
      <c r="C38" s="25"/>
      <c r="D38" s="370"/>
      <c r="E38" s="364" t="s">
        <v>259</v>
      </c>
      <c r="F38" s="372"/>
      <c r="G38" s="375"/>
      <c r="H38" s="376"/>
      <c r="I38" s="377"/>
    </row>
    <row r="39" spans="1:9" ht="28.5">
      <c r="A39" s="369">
        <v>2181</v>
      </c>
      <c r="B39" s="378" t="s">
        <v>352</v>
      </c>
      <c r="C39" s="379">
        <v>8</v>
      </c>
      <c r="D39" s="380">
        <v>1</v>
      </c>
      <c r="E39" s="364" t="s">
        <v>567</v>
      </c>
      <c r="F39" s="391" t="s">
        <v>569</v>
      </c>
      <c r="G39" s="385"/>
      <c r="H39" s="386"/>
      <c r="I39" s="387"/>
    </row>
    <row r="40" spans="1:9" ht="15.75">
      <c r="A40" s="369"/>
      <c r="B40" s="378"/>
      <c r="C40" s="379"/>
      <c r="D40" s="380"/>
      <c r="E40" s="394" t="s">
        <v>259</v>
      </c>
      <c r="F40" s="391"/>
      <c r="G40" s="385"/>
      <c r="H40" s="386"/>
      <c r="I40" s="387"/>
    </row>
    <row r="41" spans="1:9" ht="15.75">
      <c r="A41" s="369">
        <v>2182</v>
      </c>
      <c r="B41" s="378" t="s">
        <v>352</v>
      </c>
      <c r="C41" s="379">
        <v>8</v>
      </c>
      <c r="D41" s="380">
        <v>1</v>
      </c>
      <c r="E41" s="394" t="s">
        <v>262</v>
      </c>
      <c r="F41" s="391"/>
      <c r="G41" s="385"/>
      <c r="H41" s="386"/>
      <c r="I41" s="387"/>
    </row>
    <row r="42" spans="1:9" ht="15.75">
      <c r="A42" s="369">
        <v>2183</v>
      </c>
      <c r="B42" s="378" t="s">
        <v>352</v>
      </c>
      <c r="C42" s="379">
        <v>8</v>
      </c>
      <c r="D42" s="380">
        <v>1</v>
      </c>
      <c r="E42" s="394" t="s">
        <v>263</v>
      </c>
      <c r="F42" s="391"/>
      <c r="G42" s="385"/>
      <c r="H42" s="386"/>
      <c r="I42" s="387"/>
    </row>
    <row r="43" spans="1:9" ht="24">
      <c r="A43" s="369">
        <v>2184</v>
      </c>
      <c r="B43" s="378" t="s">
        <v>352</v>
      </c>
      <c r="C43" s="379">
        <v>8</v>
      </c>
      <c r="D43" s="380">
        <v>1</v>
      </c>
      <c r="E43" s="394" t="s">
        <v>264</v>
      </c>
      <c r="F43" s="391"/>
      <c r="G43" s="385"/>
      <c r="H43" s="386"/>
      <c r="I43" s="387"/>
    </row>
    <row r="44" spans="1:9" ht="15.75">
      <c r="A44" s="369">
        <v>2185</v>
      </c>
      <c r="B44" s="378" t="s">
        <v>352</v>
      </c>
      <c r="C44" s="379">
        <v>8</v>
      </c>
      <c r="D44" s="380">
        <v>1</v>
      </c>
      <c r="E44" s="394"/>
      <c r="F44" s="391"/>
      <c r="G44" s="395"/>
      <c r="H44" s="396"/>
      <c r="I44" s="387"/>
    </row>
    <row r="45" spans="1:9" s="362" customFormat="1" ht="12" customHeight="1">
      <c r="A45" s="397">
        <v>2200</v>
      </c>
      <c r="B45" s="354" t="s">
        <v>353</v>
      </c>
      <c r="C45" s="25">
        <v>0</v>
      </c>
      <c r="D45" s="370">
        <v>0</v>
      </c>
      <c r="E45" s="357" t="s">
        <v>1005</v>
      </c>
      <c r="F45" s="398" t="s">
        <v>570</v>
      </c>
      <c r="G45" s="399">
        <f>H45</f>
        <v>840</v>
      </c>
      <c r="H45" s="400">
        <f>H50+H60</f>
        <v>840</v>
      </c>
      <c r="I45" s="401"/>
    </row>
    <row r="46" spans="1:9" ht="11.25" customHeight="1">
      <c r="A46" s="363"/>
      <c r="B46" s="354"/>
      <c r="C46" s="355"/>
      <c r="D46" s="356"/>
      <c r="E46" s="364" t="s">
        <v>258</v>
      </c>
      <c r="F46" s="365"/>
      <c r="G46" s="402"/>
      <c r="H46" s="403"/>
      <c r="I46" s="368"/>
    </row>
    <row r="47" spans="1:9" ht="15.75">
      <c r="A47" s="369">
        <v>2210</v>
      </c>
      <c r="B47" s="354" t="s">
        <v>353</v>
      </c>
      <c r="C47" s="379">
        <v>1</v>
      </c>
      <c r="D47" s="380">
        <v>0</v>
      </c>
      <c r="E47" s="371" t="s">
        <v>571</v>
      </c>
      <c r="F47" s="404" t="s">
        <v>572</v>
      </c>
      <c r="G47" s="385"/>
      <c r="H47" s="386"/>
      <c r="I47" s="387"/>
    </row>
    <row r="48" spans="1:9" s="37" customFormat="1" ht="10.5" customHeight="1">
      <c r="A48" s="369"/>
      <c r="B48" s="354"/>
      <c r="C48" s="25"/>
      <c r="D48" s="370"/>
      <c r="E48" s="364" t="s">
        <v>259</v>
      </c>
      <c r="F48" s="372"/>
      <c r="G48" s="375"/>
      <c r="H48" s="376"/>
      <c r="I48" s="377"/>
    </row>
    <row r="49" spans="1:9" ht="15.75">
      <c r="A49" s="369">
        <v>2211</v>
      </c>
      <c r="B49" s="378" t="s">
        <v>353</v>
      </c>
      <c r="C49" s="379">
        <v>1</v>
      </c>
      <c r="D49" s="380">
        <v>1</v>
      </c>
      <c r="E49" s="364" t="s">
        <v>573</v>
      </c>
      <c r="F49" s="391" t="s">
        <v>574</v>
      </c>
      <c r="G49" s="382"/>
      <c r="H49" s="383"/>
      <c r="I49" s="387"/>
    </row>
    <row r="50" spans="1:9" ht="15.75">
      <c r="A50" s="369">
        <v>2220</v>
      </c>
      <c r="B50" s="354" t="s">
        <v>353</v>
      </c>
      <c r="C50" s="25">
        <v>2</v>
      </c>
      <c r="D50" s="370">
        <v>0</v>
      </c>
      <c r="E50" s="371" t="s">
        <v>575</v>
      </c>
      <c r="F50" s="404" t="s">
        <v>576</v>
      </c>
      <c r="G50" s="382">
        <f>H50</f>
        <v>740</v>
      </c>
      <c r="H50" s="383">
        <f>H52</f>
        <v>740</v>
      </c>
      <c r="I50" s="387"/>
    </row>
    <row r="51" spans="1:9" s="37" customFormat="1" ht="10.5" customHeight="1">
      <c r="A51" s="369"/>
      <c r="B51" s="354"/>
      <c r="C51" s="25"/>
      <c r="D51" s="370"/>
      <c r="E51" s="364" t="s">
        <v>259</v>
      </c>
      <c r="F51" s="372"/>
      <c r="G51" s="405"/>
      <c r="H51" s="406"/>
      <c r="I51" s="377"/>
    </row>
    <row r="52" spans="1:9" ht="15.75">
      <c r="A52" s="369">
        <v>2221</v>
      </c>
      <c r="B52" s="378" t="s">
        <v>353</v>
      </c>
      <c r="C52" s="379">
        <v>2</v>
      </c>
      <c r="D52" s="380">
        <v>1</v>
      </c>
      <c r="E52" s="364" t="s">
        <v>577</v>
      </c>
      <c r="F52" s="391" t="s">
        <v>578</v>
      </c>
      <c r="G52" s="382">
        <f>H52</f>
        <v>740</v>
      </c>
      <c r="H52" s="383">
        <f>'[3]Hamaynq'!$C$20+'[3]Hamaynq'!$C$16</f>
        <v>740</v>
      </c>
      <c r="I52" s="387"/>
    </row>
    <row r="53" spans="1:9" ht="15.75">
      <c r="A53" s="369">
        <v>2230</v>
      </c>
      <c r="B53" s="354" t="s">
        <v>353</v>
      </c>
      <c r="C53" s="379">
        <v>3</v>
      </c>
      <c r="D53" s="380">
        <v>0</v>
      </c>
      <c r="E53" s="371" t="s">
        <v>579</v>
      </c>
      <c r="F53" s="404" t="s">
        <v>580</v>
      </c>
      <c r="G53" s="385"/>
      <c r="H53" s="386"/>
      <c r="I53" s="387"/>
    </row>
    <row r="54" spans="1:9" s="37" customFormat="1" ht="10.5" customHeight="1">
      <c r="A54" s="369"/>
      <c r="B54" s="354"/>
      <c r="C54" s="25"/>
      <c r="D54" s="370"/>
      <c r="E54" s="364" t="s">
        <v>259</v>
      </c>
      <c r="F54" s="372"/>
      <c r="G54" s="375"/>
      <c r="H54" s="376"/>
      <c r="I54" s="377"/>
    </row>
    <row r="55" spans="1:9" ht="15.75">
      <c r="A55" s="369">
        <v>2231</v>
      </c>
      <c r="B55" s="378" t="s">
        <v>353</v>
      </c>
      <c r="C55" s="379">
        <v>3</v>
      </c>
      <c r="D55" s="380">
        <v>1</v>
      </c>
      <c r="E55" s="364" t="s">
        <v>581</v>
      </c>
      <c r="F55" s="391" t="s">
        <v>582</v>
      </c>
      <c r="G55" s="385"/>
      <c r="H55" s="386"/>
      <c r="I55" s="387"/>
    </row>
    <row r="56" spans="1:9" ht="24">
      <c r="A56" s="369">
        <v>2240</v>
      </c>
      <c r="B56" s="354" t="s">
        <v>353</v>
      </c>
      <c r="C56" s="25">
        <v>4</v>
      </c>
      <c r="D56" s="370">
        <v>0</v>
      </c>
      <c r="E56" s="371" t="s">
        <v>583</v>
      </c>
      <c r="F56" s="372" t="s">
        <v>584</v>
      </c>
      <c r="G56" s="385"/>
      <c r="H56" s="386"/>
      <c r="I56" s="387"/>
    </row>
    <row r="57" spans="1:9" s="37" customFormat="1" ht="10.5" customHeight="1">
      <c r="A57" s="369"/>
      <c r="B57" s="354"/>
      <c r="C57" s="25"/>
      <c r="D57" s="370"/>
      <c r="E57" s="364" t="s">
        <v>259</v>
      </c>
      <c r="F57" s="372"/>
      <c r="G57" s="375"/>
      <c r="H57" s="376"/>
      <c r="I57" s="377"/>
    </row>
    <row r="58" spans="1:9" ht="24">
      <c r="A58" s="369">
        <v>2241</v>
      </c>
      <c r="B58" s="378" t="s">
        <v>353</v>
      </c>
      <c r="C58" s="379">
        <v>4</v>
      </c>
      <c r="D58" s="380">
        <v>1</v>
      </c>
      <c r="E58" s="364" t="s">
        <v>583</v>
      </c>
      <c r="F58" s="391" t="s">
        <v>584</v>
      </c>
      <c r="G58" s="385"/>
      <c r="H58" s="386"/>
      <c r="I58" s="387"/>
    </row>
    <row r="59" spans="1:9" s="37" customFormat="1" ht="10.5" customHeight="1">
      <c r="A59" s="369"/>
      <c r="B59" s="354"/>
      <c r="C59" s="25"/>
      <c r="D59" s="370"/>
      <c r="E59" s="364" t="s">
        <v>259</v>
      </c>
      <c r="F59" s="372"/>
      <c r="G59" s="375"/>
      <c r="H59" s="376"/>
      <c r="I59" s="377"/>
    </row>
    <row r="60" spans="1:9" ht="24">
      <c r="A60" s="369">
        <v>2250</v>
      </c>
      <c r="B60" s="354" t="s">
        <v>353</v>
      </c>
      <c r="C60" s="25">
        <v>5</v>
      </c>
      <c r="D60" s="370">
        <v>0</v>
      </c>
      <c r="E60" s="371" t="s">
        <v>585</v>
      </c>
      <c r="F60" s="372" t="s">
        <v>586</v>
      </c>
      <c r="G60" s="382">
        <f>H60</f>
        <v>100</v>
      </c>
      <c r="H60" s="383">
        <f>H62</f>
        <v>100</v>
      </c>
      <c r="I60" s="387"/>
    </row>
    <row r="61" spans="1:9" s="37" customFormat="1" ht="10.5" customHeight="1">
      <c r="A61" s="369"/>
      <c r="B61" s="354"/>
      <c r="C61" s="25"/>
      <c r="D61" s="370"/>
      <c r="E61" s="364" t="s">
        <v>259</v>
      </c>
      <c r="F61" s="372"/>
      <c r="G61" s="405"/>
      <c r="H61" s="406"/>
      <c r="I61" s="377"/>
    </row>
    <row r="62" spans="1:9" ht="15.75">
      <c r="A62" s="369">
        <v>2251</v>
      </c>
      <c r="B62" s="378" t="s">
        <v>353</v>
      </c>
      <c r="C62" s="379">
        <v>5</v>
      </c>
      <c r="D62" s="380">
        <v>1</v>
      </c>
      <c r="E62" s="364" t="s">
        <v>585</v>
      </c>
      <c r="F62" s="391" t="s">
        <v>587</v>
      </c>
      <c r="G62" s="382">
        <f>H62</f>
        <v>100</v>
      </c>
      <c r="H62" s="383">
        <f>'[3]Hamaynq'!$C$21</f>
        <v>100</v>
      </c>
      <c r="I62" s="387"/>
    </row>
    <row r="63" spans="1:9" s="362" customFormat="1" ht="22.5" customHeight="1">
      <c r="A63" s="397">
        <v>2300</v>
      </c>
      <c r="B63" s="407" t="s">
        <v>354</v>
      </c>
      <c r="C63" s="25">
        <v>0</v>
      </c>
      <c r="D63" s="370">
        <v>0</v>
      </c>
      <c r="E63" s="408" t="s">
        <v>1006</v>
      </c>
      <c r="F63" s="398" t="s">
        <v>588</v>
      </c>
      <c r="G63" s="382">
        <v>100</v>
      </c>
      <c r="H63" s="383">
        <v>100</v>
      </c>
      <c r="I63" s="401"/>
    </row>
    <row r="64" spans="1:9" ht="11.25" customHeight="1">
      <c r="A64" s="363"/>
      <c r="B64" s="354"/>
      <c r="C64" s="355"/>
      <c r="D64" s="356"/>
      <c r="E64" s="364" t="s">
        <v>258</v>
      </c>
      <c r="F64" s="365"/>
      <c r="G64" s="402"/>
      <c r="H64" s="403"/>
      <c r="I64" s="368"/>
    </row>
    <row r="65" spans="1:9" ht="15.75">
      <c r="A65" s="369">
        <v>2310</v>
      </c>
      <c r="B65" s="407" t="s">
        <v>354</v>
      </c>
      <c r="C65" s="25">
        <v>1</v>
      </c>
      <c r="D65" s="370">
        <v>0</v>
      </c>
      <c r="E65" s="371" t="s">
        <v>175</v>
      </c>
      <c r="F65" s="372" t="s">
        <v>590</v>
      </c>
      <c r="G65" s="385"/>
      <c r="H65" s="386"/>
      <c r="I65" s="387"/>
    </row>
    <row r="66" spans="1:9" s="37" customFormat="1" ht="10.5" customHeight="1">
      <c r="A66" s="369"/>
      <c r="B66" s="354"/>
      <c r="C66" s="25"/>
      <c r="D66" s="370"/>
      <c r="E66" s="364" t="s">
        <v>259</v>
      </c>
      <c r="F66" s="372"/>
      <c r="G66" s="375"/>
      <c r="H66" s="376"/>
      <c r="I66" s="377"/>
    </row>
    <row r="67" spans="1:9" ht="15.75">
      <c r="A67" s="369">
        <v>2311</v>
      </c>
      <c r="B67" s="409" t="s">
        <v>354</v>
      </c>
      <c r="C67" s="379">
        <v>1</v>
      </c>
      <c r="D67" s="380">
        <v>1</v>
      </c>
      <c r="E67" s="364" t="s">
        <v>589</v>
      </c>
      <c r="F67" s="391" t="s">
        <v>591</v>
      </c>
      <c r="G67" s="385"/>
      <c r="H67" s="386"/>
      <c r="I67" s="387"/>
    </row>
    <row r="68" spans="1:9" ht="15.75">
      <c r="A68" s="369">
        <v>2312</v>
      </c>
      <c r="B68" s="409" t="s">
        <v>354</v>
      </c>
      <c r="C68" s="379">
        <v>1</v>
      </c>
      <c r="D68" s="380">
        <v>2</v>
      </c>
      <c r="E68" s="364" t="s">
        <v>176</v>
      </c>
      <c r="F68" s="391"/>
      <c r="G68" s="385"/>
      <c r="H68" s="386"/>
      <c r="I68" s="387"/>
    </row>
    <row r="69" spans="1:9" ht="15.75">
      <c r="A69" s="369">
        <v>2313</v>
      </c>
      <c r="B69" s="409" t="s">
        <v>354</v>
      </c>
      <c r="C69" s="379">
        <v>1</v>
      </c>
      <c r="D69" s="380">
        <v>3</v>
      </c>
      <c r="E69" s="364" t="s">
        <v>177</v>
      </c>
      <c r="F69" s="391"/>
      <c r="G69" s="385"/>
      <c r="H69" s="386"/>
      <c r="I69" s="387"/>
    </row>
    <row r="70" spans="1:9" ht="15.75">
      <c r="A70" s="369">
        <v>2320</v>
      </c>
      <c r="B70" s="407" t="s">
        <v>354</v>
      </c>
      <c r="C70" s="25">
        <v>2</v>
      </c>
      <c r="D70" s="370">
        <v>0</v>
      </c>
      <c r="E70" s="371" t="s">
        <v>178</v>
      </c>
      <c r="F70" s="372" t="s">
        <v>592</v>
      </c>
      <c r="G70" s="382">
        <v>100</v>
      </c>
      <c r="H70" s="383">
        <v>100</v>
      </c>
      <c r="I70" s="387"/>
    </row>
    <row r="71" spans="1:9" s="37" customFormat="1" ht="10.5" customHeight="1">
      <c r="A71" s="369"/>
      <c r="B71" s="354"/>
      <c r="C71" s="25"/>
      <c r="D71" s="370"/>
      <c r="E71" s="364" t="s">
        <v>259</v>
      </c>
      <c r="F71" s="372"/>
      <c r="G71" s="405"/>
      <c r="H71" s="406"/>
      <c r="I71" s="377"/>
    </row>
    <row r="72" spans="1:9" ht="15.75">
      <c r="A72" s="369">
        <v>2321</v>
      </c>
      <c r="B72" s="409" t="s">
        <v>354</v>
      </c>
      <c r="C72" s="379">
        <v>2</v>
      </c>
      <c r="D72" s="380">
        <v>1</v>
      </c>
      <c r="E72" s="364" t="s">
        <v>179</v>
      </c>
      <c r="F72" s="391" t="s">
        <v>593</v>
      </c>
      <c r="G72" s="382">
        <v>100</v>
      </c>
      <c r="H72" s="383">
        <f>'[3]Hamaynq'!$C$22</f>
        <v>100</v>
      </c>
      <c r="I72" s="387"/>
    </row>
    <row r="73" spans="1:9" ht="24">
      <c r="A73" s="369">
        <v>2330</v>
      </c>
      <c r="B73" s="407" t="s">
        <v>354</v>
      </c>
      <c r="C73" s="25">
        <v>3</v>
      </c>
      <c r="D73" s="370">
        <v>0</v>
      </c>
      <c r="E73" s="371" t="s">
        <v>180</v>
      </c>
      <c r="F73" s="372" t="s">
        <v>594</v>
      </c>
      <c r="G73" s="385"/>
      <c r="H73" s="386"/>
      <c r="I73" s="387"/>
    </row>
    <row r="74" spans="1:9" s="37" customFormat="1" ht="10.5" customHeight="1">
      <c r="A74" s="369"/>
      <c r="B74" s="354"/>
      <c r="C74" s="25"/>
      <c r="D74" s="370"/>
      <c r="E74" s="364" t="s">
        <v>259</v>
      </c>
      <c r="F74" s="372"/>
      <c r="G74" s="375"/>
      <c r="H74" s="376"/>
      <c r="I74" s="377"/>
    </row>
    <row r="75" spans="1:9" ht="15.75">
      <c r="A75" s="369">
        <v>2331</v>
      </c>
      <c r="B75" s="409" t="s">
        <v>354</v>
      </c>
      <c r="C75" s="379">
        <v>3</v>
      </c>
      <c r="D75" s="380">
        <v>1</v>
      </c>
      <c r="E75" s="364" t="s">
        <v>595</v>
      </c>
      <c r="F75" s="391" t="s">
        <v>596</v>
      </c>
      <c r="G75" s="385"/>
      <c r="H75" s="386"/>
      <c r="I75" s="387"/>
    </row>
    <row r="76" spans="1:9" ht="15.75">
      <c r="A76" s="369">
        <v>2332</v>
      </c>
      <c r="B76" s="409" t="s">
        <v>354</v>
      </c>
      <c r="C76" s="379">
        <v>3</v>
      </c>
      <c r="D76" s="380">
        <v>2</v>
      </c>
      <c r="E76" s="364" t="s">
        <v>181</v>
      </c>
      <c r="F76" s="391"/>
      <c r="G76" s="385"/>
      <c r="H76" s="386"/>
      <c r="I76" s="387"/>
    </row>
    <row r="77" spans="1:9" ht="15.75">
      <c r="A77" s="369">
        <v>2340</v>
      </c>
      <c r="B77" s="407" t="s">
        <v>354</v>
      </c>
      <c r="C77" s="25">
        <v>4</v>
      </c>
      <c r="D77" s="370">
        <v>0</v>
      </c>
      <c r="E77" s="371" t="s">
        <v>182</v>
      </c>
      <c r="F77" s="391"/>
      <c r="G77" s="385"/>
      <c r="H77" s="386"/>
      <c r="I77" s="387"/>
    </row>
    <row r="78" spans="1:9" s="37" customFormat="1" ht="10.5" customHeight="1">
      <c r="A78" s="369"/>
      <c r="B78" s="354"/>
      <c r="C78" s="25"/>
      <c r="D78" s="370"/>
      <c r="E78" s="364" t="s">
        <v>259</v>
      </c>
      <c r="F78" s="372"/>
      <c r="G78" s="375"/>
      <c r="H78" s="376"/>
      <c r="I78" s="377"/>
    </row>
    <row r="79" spans="1:9" ht="15.75">
      <c r="A79" s="369">
        <v>2341</v>
      </c>
      <c r="B79" s="409" t="s">
        <v>354</v>
      </c>
      <c r="C79" s="379">
        <v>4</v>
      </c>
      <c r="D79" s="380">
        <v>1</v>
      </c>
      <c r="E79" s="364" t="s">
        <v>182</v>
      </c>
      <c r="F79" s="391"/>
      <c r="G79" s="385"/>
      <c r="H79" s="386"/>
      <c r="I79" s="387"/>
    </row>
    <row r="80" spans="1:9" ht="15.75">
      <c r="A80" s="369">
        <v>2350</v>
      </c>
      <c r="B80" s="407" t="s">
        <v>354</v>
      </c>
      <c r="C80" s="25">
        <v>5</v>
      </c>
      <c r="D80" s="370">
        <v>0</v>
      </c>
      <c r="E80" s="371" t="s">
        <v>597</v>
      </c>
      <c r="F80" s="372" t="s">
        <v>598</v>
      </c>
      <c r="G80" s="385"/>
      <c r="H80" s="386"/>
      <c r="I80" s="387"/>
    </row>
    <row r="81" spans="1:9" s="37" customFormat="1" ht="10.5" customHeight="1">
      <c r="A81" s="369"/>
      <c r="B81" s="354"/>
      <c r="C81" s="25"/>
      <c r="D81" s="370"/>
      <c r="E81" s="364" t="s">
        <v>259</v>
      </c>
      <c r="F81" s="372"/>
      <c r="G81" s="375"/>
      <c r="H81" s="376"/>
      <c r="I81" s="377"/>
    </row>
    <row r="82" spans="1:9" ht="15.75">
      <c r="A82" s="369">
        <v>2351</v>
      </c>
      <c r="B82" s="409" t="s">
        <v>354</v>
      </c>
      <c r="C82" s="379">
        <v>5</v>
      </c>
      <c r="D82" s="380">
        <v>1</v>
      </c>
      <c r="E82" s="364" t="s">
        <v>599</v>
      </c>
      <c r="F82" s="391" t="s">
        <v>598</v>
      </c>
      <c r="G82" s="385"/>
      <c r="H82" s="386"/>
      <c r="I82" s="387"/>
    </row>
    <row r="83" spans="1:9" ht="36">
      <c r="A83" s="369">
        <v>2360</v>
      </c>
      <c r="B83" s="407" t="s">
        <v>354</v>
      </c>
      <c r="C83" s="25">
        <v>6</v>
      </c>
      <c r="D83" s="370">
        <v>0</v>
      </c>
      <c r="E83" s="371" t="s">
        <v>271</v>
      </c>
      <c r="F83" s="372" t="s">
        <v>600</v>
      </c>
      <c r="G83" s="385"/>
      <c r="H83" s="386"/>
      <c r="I83" s="387"/>
    </row>
    <row r="84" spans="1:9" s="37" customFormat="1" ht="10.5" customHeight="1">
      <c r="A84" s="369"/>
      <c r="B84" s="354"/>
      <c r="C84" s="25"/>
      <c r="D84" s="370"/>
      <c r="E84" s="364" t="s">
        <v>259</v>
      </c>
      <c r="F84" s="372"/>
      <c r="G84" s="375"/>
      <c r="H84" s="376"/>
      <c r="I84" s="377"/>
    </row>
    <row r="85" spans="1:9" ht="36">
      <c r="A85" s="369">
        <v>2361</v>
      </c>
      <c r="B85" s="409" t="s">
        <v>354</v>
      </c>
      <c r="C85" s="379">
        <v>6</v>
      </c>
      <c r="D85" s="380">
        <v>1</v>
      </c>
      <c r="E85" s="364" t="s">
        <v>271</v>
      </c>
      <c r="F85" s="391" t="s">
        <v>601</v>
      </c>
      <c r="G85" s="385"/>
      <c r="H85" s="386"/>
      <c r="I85" s="387"/>
    </row>
    <row r="86" spans="1:9" ht="28.5">
      <c r="A86" s="369">
        <v>2370</v>
      </c>
      <c r="B86" s="407" t="s">
        <v>354</v>
      </c>
      <c r="C86" s="25">
        <v>7</v>
      </c>
      <c r="D86" s="370">
        <v>0</v>
      </c>
      <c r="E86" s="371" t="s">
        <v>272</v>
      </c>
      <c r="F86" s="372" t="s">
        <v>602</v>
      </c>
      <c r="G86" s="385"/>
      <c r="H86" s="386"/>
      <c r="I86" s="387"/>
    </row>
    <row r="87" spans="1:9" s="37" customFormat="1" ht="10.5" customHeight="1">
      <c r="A87" s="369"/>
      <c r="B87" s="354"/>
      <c r="C87" s="25"/>
      <c r="D87" s="370"/>
      <c r="E87" s="364" t="s">
        <v>259</v>
      </c>
      <c r="F87" s="372"/>
      <c r="G87" s="375"/>
      <c r="H87" s="376"/>
      <c r="I87" s="377"/>
    </row>
    <row r="88" spans="1:9" ht="24">
      <c r="A88" s="369">
        <v>2371</v>
      </c>
      <c r="B88" s="409" t="s">
        <v>354</v>
      </c>
      <c r="C88" s="379">
        <v>7</v>
      </c>
      <c r="D88" s="380">
        <v>1</v>
      </c>
      <c r="E88" s="364" t="s">
        <v>273</v>
      </c>
      <c r="F88" s="391" t="s">
        <v>603</v>
      </c>
      <c r="G88" s="385"/>
      <c r="H88" s="386"/>
      <c r="I88" s="387"/>
    </row>
    <row r="89" spans="1:9" s="362" customFormat="1" ht="11.25" customHeight="1">
      <c r="A89" s="397">
        <v>2400</v>
      </c>
      <c r="B89" s="407" t="s">
        <v>357</v>
      </c>
      <c r="C89" s="25">
        <v>0</v>
      </c>
      <c r="D89" s="370">
        <v>0</v>
      </c>
      <c r="E89" s="408" t="s">
        <v>1007</v>
      </c>
      <c r="F89" s="398" t="s">
        <v>604</v>
      </c>
      <c r="G89" s="399">
        <f>H89+I89</f>
        <v>-843.4130000000005</v>
      </c>
      <c r="H89" s="410">
        <f>H97+H114</f>
        <v>0</v>
      </c>
      <c r="I89" s="410">
        <f>I95+I114</f>
        <v>-843.4130000000005</v>
      </c>
    </row>
    <row r="90" spans="1:9" ht="11.25" customHeight="1">
      <c r="A90" s="363"/>
      <c r="B90" s="354"/>
      <c r="C90" s="355"/>
      <c r="D90" s="356"/>
      <c r="E90" s="364" t="s">
        <v>258</v>
      </c>
      <c r="F90" s="365"/>
      <c r="G90" s="402"/>
      <c r="H90" s="403"/>
      <c r="I90" s="368"/>
    </row>
    <row r="91" spans="1:9" ht="36">
      <c r="A91" s="369">
        <v>2410</v>
      </c>
      <c r="B91" s="407" t="s">
        <v>357</v>
      </c>
      <c r="C91" s="25">
        <v>1</v>
      </c>
      <c r="D91" s="370">
        <v>0</v>
      </c>
      <c r="E91" s="371" t="s">
        <v>605</v>
      </c>
      <c r="F91" s="372" t="s">
        <v>608</v>
      </c>
      <c r="G91" s="385"/>
      <c r="H91" s="386"/>
      <c r="I91" s="387"/>
    </row>
    <row r="92" spans="1:9" s="37" customFormat="1" ht="10.5" customHeight="1">
      <c r="A92" s="369"/>
      <c r="B92" s="354"/>
      <c r="C92" s="25"/>
      <c r="D92" s="370"/>
      <c r="E92" s="364" t="s">
        <v>259</v>
      </c>
      <c r="F92" s="372"/>
      <c r="G92" s="375"/>
      <c r="H92" s="376"/>
      <c r="I92" s="377"/>
    </row>
    <row r="93" spans="1:9" ht="24">
      <c r="A93" s="369">
        <v>2411</v>
      </c>
      <c r="B93" s="409" t="s">
        <v>357</v>
      </c>
      <c r="C93" s="379">
        <v>1</v>
      </c>
      <c r="D93" s="380">
        <v>1</v>
      </c>
      <c r="E93" s="364" t="s">
        <v>609</v>
      </c>
      <c r="F93" s="381" t="s">
        <v>610</v>
      </c>
      <c r="G93" s="385"/>
      <c r="H93" s="386"/>
      <c r="I93" s="387"/>
    </row>
    <row r="94" spans="1:9" ht="24">
      <c r="A94" s="369">
        <v>2412</v>
      </c>
      <c r="B94" s="409" t="s">
        <v>357</v>
      </c>
      <c r="C94" s="379">
        <v>1</v>
      </c>
      <c r="D94" s="380">
        <v>2</v>
      </c>
      <c r="E94" s="364" t="s">
        <v>611</v>
      </c>
      <c r="F94" s="391" t="s">
        <v>612</v>
      </c>
      <c r="G94" s="385"/>
      <c r="H94" s="386"/>
      <c r="I94" s="387"/>
    </row>
    <row r="95" spans="1:9" ht="36">
      <c r="A95" s="369">
        <v>2420</v>
      </c>
      <c r="B95" s="407" t="s">
        <v>357</v>
      </c>
      <c r="C95" s="25">
        <v>2</v>
      </c>
      <c r="D95" s="370">
        <v>0</v>
      </c>
      <c r="E95" s="371" t="s">
        <v>613</v>
      </c>
      <c r="F95" s="372" t="s">
        <v>614</v>
      </c>
      <c r="G95" s="411">
        <f>I95</f>
        <v>-843.4130000000005</v>
      </c>
      <c r="H95" s="386"/>
      <c r="I95" s="384">
        <f>I96+I97</f>
        <v>-843.4130000000005</v>
      </c>
    </row>
    <row r="96" spans="1:9" s="37" customFormat="1" ht="15.75">
      <c r="A96" s="369"/>
      <c r="B96" s="354"/>
      <c r="C96" s="25"/>
      <c r="D96" s="370"/>
      <c r="E96" s="364" t="s">
        <v>259</v>
      </c>
      <c r="F96" s="372"/>
      <c r="G96" s="382">
        <f>I96</f>
        <v>-843.4130000000005</v>
      </c>
      <c r="H96" s="376"/>
      <c r="I96" s="384">
        <f>3!F206</f>
        <v>-843.4130000000005</v>
      </c>
    </row>
    <row r="97" spans="1:9" ht="15.75">
      <c r="A97" s="369">
        <v>2421</v>
      </c>
      <c r="B97" s="409" t="s">
        <v>357</v>
      </c>
      <c r="C97" s="379">
        <v>2</v>
      </c>
      <c r="D97" s="380">
        <v>1</v>
      </c>
      <c r="E97" s="364" t="s">
        <v>615</v>
      </c>
      <c r="F97" s="391" t="s">
        <v>616</v>
      </c>
      <c r="G97" s="411">
        <f>I97</f>
        <v>0</v>
      </c>
      <c r="H97" s="386"/>
      <c r="I97" s="411"/>
    </row>
    <row r="98" spans="1:9" ht="15.75">
      <c r="A98" s="369">
        <v>2422</v>
      </c>
      <c r="B98" s="409" t="s">
        <v>357</v>
      </c>
      <c r="C98" s="379">
        <v>2</v>
      </c>
      <c r="D98" s="380">
        <v>2</v>
      </c>
      <c r="E98" s="364" t="s">
        <v>617</v>
      </c>
      <c r="F98" s="391" t="s">
        <v>618</v>
      </c>
      <c r="G98" s="385"/>
      <c r="H98" s="386"/>
      <c r="I98" s="387"/>
    </row>
    <row r="99" spans="1:9" ht="15.75">
      <c r="A99" s="369">
        <v>2423</v>
      </c>
      <c r="B99" s="409" t="s">
        <v>357</v>
      </c>
      <c r="C99" s="379">
        <v>2</v>
      </c>
      <c r="D99" s="380">
        <v>3</v>
      </c>
      <c r="E99" s="364" t="s">
        <v>619</v>
      </c>
      <c r="F99" s="391" t="s">
        <v>620</v>
      </c>
      <c r="G99" s="385"/>
      <c r="H99" s="386"/>
      <c r="I99" s="387"/>
    </row>
    <row r="100" spans="1:9" ht="15.75">
      <c r="A100" s="369">
        <v>2424</v>
      </c>
      <c r="B100" s="409" t="s">
        <v>357</v>
      </c>
      <c r="C100" s="379">
        <v>2</v>
      </c>
      <c r="D100" s="380">
        <v>4</v>
      </c>
      <c r="E100" s="364" t="s">
        <v>358</v>
      </c>
      <c r="F100" s="391"/>
      <c r="G100" s="385"/>
      <c r="H100" s="386"/>
      <c r="I100" s="387"/>
    </row>
    <row r="101" spans="1:9" ht="15.75">
      <c r="A101" s="369">
        <v>2430</v>
      </c>
      <c r="B101" s="407" t="s">
        <v>357</v>
      </c>
      <c r="C101" s="25">
        <v>3</v>
      </c>
      <c r="D101" s="370">
        <v>0</v>
      </c>
      <c r="E101" s="371" t="s">
        <v>621</v>
      </c>
      <c r="F101" s="372" t="s">
        <v>622</v>
      </c>
      <c r="G101" s="385"/>
      <c r="H101" s="386"/>
      <c r="I101" s="387"/>
    </row>
    <row r="102" spans="1:9" s="37" customFormat="1" ht="10.5" customHeight="1">
      <c r="A102" s="369"/>
      <c r="B102" s="354"/>
      <c r="C102" s="25"/>
      <c r="D102" s="370"/>
      <c r="E102" s="364" t="s">
        <v>259</v>
      </c>
      <c r="F102" s="372"/>
      <c r="G102" s="375"/>
      <c r="H102" s="376"/>
      <c r="I102" s="377"/>
    </row>
    <row r="103" spans="1:9" ht="15.75">
      <c r="A103" s="369">
        <v>2431</v>
      </c>
      <c r="B103" s="409" t="s">
        <v>357</v>
      </c>
      <c r="C103" s="379">
        <v>3</v>
      </c>
      <c r="D103" s="380">
        <v>1</v>
      </c>
      <c r="E103" s="364" t="s">
        <v>623</v>
      </c>
      <c r="F103" s="391" t="s">
        <v>624</v>
      </c>
      <c r="G103" s="385"/>
      <c r="H103" s="386"/>
      <c r="I103" s="387"/>
    </row>
    <row r="104" spans="1:9" ht="15.75">
      <c r="A104" s="369">
        <v>2432</v>
      </c>
      <c r="B104" s="409" t="s">
        <v>357</v>
      </c>
      <c r="C104" s="379">
        <v>3</v>
      </c>
      <c r="D104" s="380">
        <v>2</v>
      </c>
      <c r="E104" s="364" t="s">
        <v>625</v>
      </c>
      <c r="F104" s="391" t="s">
        <v>626</v>
      </c>
      <c r="G104" s="385"/>
      <c r="H104" s="386"/>
      <c r="I104" s="387"/>
    </row>
    <row r="105" spans="1:9" ht="15.75">
      <c r="A105" s="369">
        <v>2433</v>
      </c>
      <c r="B105" s="409" t="s">
        <v>357</v>
      </c>
      <c r="C105" s="379">
        <v>3</v>
      </c>
      <c r="D105" s="380">
        <v>3</v>
      </c>
      <c r="E105" s="364" t="s">
        <v>627</v>
      </c>
      <c r="F105" s="391" t="s">
        <v>628</v>
      </c>
      <c r="G105" s="385"/>
      <c r="H105" s="386"/>
      <c r="I105" s="387"/>
    </row>
    <row r="106" spans="1:9" ht="15.75">
      <c r="A106" s="369">
        <v>2434</v>
      </c>
      <c r="B106" s="409" t="s">
        <v>357</v>
      </c>
      <c r="C106" s="379">
        <v>3</v>
      </c>
      <c r="D106" s="380">
        <v>4</v>
      </c>
      <c r="E106" s="364" t="s">
        <v>629</v>
      </c>
      <c r="F106" s="391" t="s">
        <v>630</v>
      </c>
      <c r="G106" s="385"/>
      <c r="H106" s="386"/>
      <c r="I106" s="387"/>
    </row>
    <row r="107" spans="1:9" ht="15.75">
      <c r="A107" s="369">
        <v>2435</v>
      </c>
      <c r="B107" s="409" t="s">
        <v>357</v>
      </c>
      <c r="C107" s="379">
        <v>3</v>
      </c>
      <c r="D107" s="380">
        <v>5</v>
      </c>
      <c r="E107" s="364" t="s">
        <v>631</v>
      </c>
      <c r="F107" s="391" t="s">
        <v>632</v>
      </c>
      <c r="G107" s="385"/>
      <c r="H107" s="386"/>
      <c r="I107" s="387"/>
    </row>
    <row r="108" spans="1:9" ht="15.75">
      <c r="A108" s="369">
        <v>2436</v>
      </c>
      <c r="B108" s="409" t="s">
        <v>357</v>
      </c>
      <c r="C108" s="379">
        <v>3</v>
      </c>
      <c r="D108" s="380">
        <v>6</v>
      </c>
      <c r="E108" s="364" t="s">
        <v>633</v>
      </c>
      <c r="F108" s="391" t="s">
        <v>634</v>
      </c>
      <c r="G108" s="385"/>
      <c r="H108" s="386"/>
      <c r="I108" s="387"/>
    </row>
    <row r="109" spans="1:9" ht="24">
      <c r="A109" s="369">
        <v>2440</v>
      </c>
      <c r="B109" s="407" t="s">
        <v>357</v>
      </c>
      <c r="C109" s="25">
        <v>4</v>
      </c>
      <c r="D109" s="370">
        <v>0</v>
      </c>
      <c r="E109" s="371" t="s">
        <v>635</v>
      </c>
      <c r="F109" s="372" t="s">
        <v>636</v>
      </c>
      <c r="G109" s="385"/>
      <c r="H109" s="386"/>
      <c r="I109" s="387"/>
    </row>
    <row r="110" spans="1:9" s="37" customFormat="1" ht="10.5" customHeight="1">
      <c r="A110" s="369"/>
      <c r="B110" s="354"/>
      <c r="C110" s="25"/>
      <c r="D110" s="370"/>
      <c r="E110" s="364" t="s">
        <v>259</v>
      </c>
      <c r="F110" s="372"/>
      <c r="G110" s="375"/>
      <c r="H110" s="376"/>
      <c r="I110" s="377"/>
    </row>
    <row r="111" spans="1:9" ht="28.5">
      <c r="A111" s="369">
        <v>2441</v>
      </c>
      <c r="B111" s="409" t="s">
        <v>357</v>
      </c>
      <c r="C111" s="379">
        <v>4</v>
      </c>
      <c r="D111" s="380">
        <v>1</v>
      </c>
      <c r="E111" s="364" t="s">
        <v>637</v>
      </c>
      <c r="F111" s="391" t="s">
        <v>638</v>
      </c>
      <c r="G111" s="385"/>
      <c r="H111" s="386"/>
      <c r="I111" s="387"/>
    </row>
    <row r="112" spans="1:9" ht="15.75">
      <c r="A112" s="369">
        <v>2442</v>
      </c>
      <c r="B112" s="409" t="s">
        <v>357</v>
      </c>
      <c r="C112" s="379">
        <v>4</v>
      </c>
      <c r="D112" s="380">
        <v>2</v>
      </c>
      <c r="E112" s="364" t="s">
        <v>639</v>
      </c>
      <c r="F112" s="391" t="s">
        <v>640</v>
      </c>
      <c r="G112" s="385"/>
      <c r="H112" s="386"/>
      <c r="I112" s="387"/>
    </row>
    <row r="113" spans="1:9" ht="15.75">
      <c r="A113" s="369">
        <v>2443</v>
      </c>
      <c r="B113" s="409" t="s">
        <v>357</v>
      </c>
      <c r="C113" s="379">
        <v>4</v>
      </c>
      <c r="D113" s="380">
        <v>3</v>
      </c>
      <c r="E113" s="364" t="s">
        <v>641</v>
      </c>
      <c r="F113" s="391" t="s">
        <v>642</v>
      </c>
      <c r="G113" s="385"/>
      <c r="H113" s="386"/>
      <c r="I113" s="387"/>
    </row>
    <row r="114" spans="1:9" ht="15.75">
      <c r="A114" s="369">
        <v>2450</v>
      </c>
      <c r="B114" s="407" t="s">
        <v>357</v>
      </c>
      <c r="C114" s="25">
        <v>5</v>
      </c>
      <c r="D114" s="370">
        <v>0</v>
      </c>
      <c r="E114" s="371" t="s">
        <v>643</v>
      </c>
      <c r="F114" s="404" t="s">
        <v>644</v>
      </c>
      <c r="G114" s="382">
        <f>H114+I114</f>
        <v>0</v>
      </c>
      <c r="H114" s="383">
        <f>H116</f>
        <v>0</v>
      </c>
      <c r="I114" s="384">
        <f>I116</f>
        <v>0</v>
      </c>
    </row>
    <row r="115" spans="1:9" s="37" customFormat="1" ht="10.5" customHeight="1">
      <c r="A115" s="369"/>
      <c r="B115" s="354"/>
      <c r="C115" s="25"/>
      <c r="D115" s="370"/>
      <c r="E115" s="364" t="s">
        <v>259</v>
      </c>
      <c r="F115" s="372"/>
      <c r="G115" s="405"/>
      <c r="H115" s="406"/>
      <c r="I115" s="413"/>
    </row>
    <row r="116" spans="1:9" ht="15.75">
      <c r="A116" s="369">
        <v>2451</v>
      </c>
      <c r="B116" s="409" t="s">
        <v>357</v>
      </c>
      <c r="C116" s="379">
        <v>5</v>
      </c>
      <c r="D116" s="380">
        <v>1</v>
      </c>
      <c r="E116" s="364" t="s">
        <v>645</v>
      </c>
      <c r="F116" s="391" t="s">
        <v>646</v>
      </c>
      <c r="G116" s="382">
        <f>H116+I116</f>
        <v>0</v>
      </c>
      <c r="H116" s="383"/>
      <c r="I116" s="384"/>
    </row>
    <row r="117" spans="1:9" ht="15.75">
      <c r="A117" s="369">
        <v>2452</v>
      </c>
      <c r="B117" s="409" t="s">
        <v>357</v>
      </c>
      <c r="C117" s="379">
        <v>5</v>
      </c>
      <c r="D117" s="380">
        <v>2</v>
      </c>
      <c r="E117" s="364" t="s">
        <v>647</v>
      </c>
      <c r="F117" s="391" t="s">
        <v>648</v>
      </c>
      <c r="G117" s="385"/>
      <c r="H117" s="386"/>
      <c r="I117" s="387"/>
    </row>
    <row r="118" spans="1:9" ht="15.75">
      <c r="A118" s="369">
        <v>2453</v>
      </c>
      <c r="B118" s="409" t="s">
        <v>357</v>
      </c>
      <c r="C118" s="379">
        <v>5</v>
      </c>
      <c r="D118" s="380">
        <v>3</v>
      </c>
      <c r="E118" s="364" t="s">
        <v>649</v>
      </c>
      <c r="F118" s="391" t="s">
        <v>650</v>
      </c>
      <c r="G118" s="385"/>
      <c r="H118" s="386"/>
      <c r="I118" s="387"/>
    </row>
    <row r="119" spans="1:9" ht="15.75">
      <c r="A119" s="369">
        <v>2454</v>
      </c>
      <c r="B119" s="409" t="s">
        <v>357</v>
      </c>
      <c r="C119" s="379">
        <v>5</v>
      </c>
      <c r="D119" s="380">
        <v>4</v>
      </c>
      <c r="E119" s="364" t="s">
        <v>651</v>
      </c>
      <c r="F119" s="391" t="s">
        <v>652</v>
      </c>
      <c r="G119" s="385"/>
      <c r="H119" s="386"/>
      <c r="I119" s="387"/>
    </row>
    <row r="120" spans="1:9" ht="15.75">
      <c r="A120" s="369">
        <v>2455</v>
      </c>
      <c r="B120" s="409" t="s">
        <v>357</v>
      </c>
      <c r="C120" s="379">
        <v>5</v>
      </c>
      <c r="D120" s="380">
        <v>5</v>
      </c>
      <c r="E120" s="364" t="s">
        <v>653</v>
      </c>
      <c r="F120" s="391" t="s">
        <v>654</v>
      </c>
      <c r="G120" s="385"/>
      <c r="H120" s="386"/>
      <c r="I120" s="387"/>
    </row>
    <row r="121" spans="1:9" ht="15.75">
      <c r="A121" s="369">
        <v>2460</v>
      </c>
      <c r="B121" s="407" t="s">
        <v>357</v>
      </c>
      <c r="C121" s="25">
        <v>6</v>
      </c>
      <c r="D121" s="370">
        <v>0</v>
      </c>
      <c r="E121" s="371" t="s">
        <v>655</v>
      </c>
      <c r="F121" s="372" t="s">
        <v>656</v>
      </c>
      <c r="G121" s="385"/>
      <c r="H121" s="386"/>
      <c r="I121" s="387"/>
    </row>
    <row r="122" spans="1:9" s="37" customFormat="1" ht="10.5" customHeight="1">
      <c r="A122" s="369"/>
      <c r="B122" s="354"/>
      <c r="C122" s="25"/>
      <c r="D122" s="370"/>
      <c r="E122" s="364" t="s">
        <v>259</v>
      </c>
      <c r="F122" s="372"/>
      <c r="G122" s="375"/>
      <c r="H122" s="376"/>
      <c r="I122" s="377"/>
    </row>
    <row r="123" spans="1:9" ht="15.75">
      <c r="A123" s="369">
        <v>2461</v>
      </c>
      <c r="B123" s="409" t="s">
        <v>357</v>
      </c>
      <c r="C123" s="379">
        <v>6</v>
      </c>
      <c r="D123" s="380">
        <v>1</v>
      </c>
      <c r="E123" s="364" t="s">
        <v>657</v>
      </c>
      <c r="F123" s="391" t="s">
        <v>656</v>
      </c>
      <c r="G123" s="385"/>
      <c r="H123" s="386"/>
      <c r="I123" s="387"/>
    </row>
    <row r="124" spans="1:9" ht="15.75">
      <c r="A124" s="369">
        <v>2470</v>
      </c>
      <c r="B124" s="407" t="s">
        <v>357</v>
      </c>
      <c r="C124" s="25">
        <v>7</v>
      </c>
      <c r="D124" s="370">
        <v>0</v>
      </c>
      <c r="E124" s="371" t="s">
        <v>658</v>
      </c>
      <c r="F124" s="404" t="s">
        <v>659</v>
      </c>
      <c r="G124" s="385"/>
      <c r="H124" s="386"/>
      <c r="I124" s="387"/>
    </row>
    <row r="125" spans="1:9" s="37" customFormat="1" ht="10.5" customHeight="1">
      <c r="A125" s="369"/>
      <c r="B125" s="354"/>
      <c r="C125" s="25"/>
      <c r="D125" s="370"/>
      <c r="E125" s="364" t="s">
        <v>259</v>
      </c>
      <c r="F125" s="372"/>
      <c r="G125" s="375"/>
      <c r="H125" s="376"/>
      <c r="I125" s="377"/>
    </row>
    <row r="126" spans="1:9" ht="24">
      <c r="A126" s="369">
        <v>2471</v>
      </c>
      <c r="B126" s="409" t="s">
        <v>357</v>
      </c>
      <c r="C126" s="379">
        <v>7</v>
      </c>
      <c r="D126" s="380">
        <v>1</v>
      </c>
      <c r="E126" s="364" t="s">
        <v>660</v>
      </c>
      <c r="F126" s="391" t="s">
        <v>661</v>
      </c>
      <c r="G126" s="385"/>
      <c r="H126" s="386"/>
      <c r="I126" s="387"/>
    </row>
    <row r="127" spans="1:9" ht="15.75">
      <c r="A127" s="369">
        <v>2472</v>
      </c>
      <c r="B127" s="409" t="s">
        <v>357</v>
      </c>
      <c r="C127" s="379">
        <v>7</v>
      </c>
      <c r="D127" s="380">
        <v>2</v>
      </c>
      <c r="E127" s="364" t="s">
        <v>662</v>
      </c>
      <c r="F127" s="414" t="s">
        <v>663</v>
      </c>
      <c r="G127" s="385"/>
      <c r="H127" s="386"/>
      <c r="I127" s="387"/>
    </row>
    <row r="128" spans="1:9" ht="15.75">
      <c r="A128" s="369">
        <v>2473</v>
      </c>
      <c r="B128" s="409" t="s">
        <v>357</v>
      </c>
      <c r="C128" s="379">
        <v>7</v>
      </c>
      <c r="D128" s="380">
        <v>3</v>
      </c>
      <c r="E128" s="364" t="s">
        <v>664</v>
      </c>
      <c r="F128" s="391" t="s">
        <v>665</v>
      </c>
      <c r="G128" s="385"/>
      <c r="H128" s="386"/>
      <c r="I128" s="387"/>
    </row>
    <row r="129" spans="1:9" ht="15.75">
      <c r="A129" s="369">
        <v>2474</v>
      </c>
      <c r="B129" s="409" t="s">
        <v>357</v>
      </c>
      <c r="C129" s="379">
        <v>7</v>
      </c>
      <c r="D129" s="380">
        <v>4</v>
      </c>
      <c r="E129" s="364" t="s">
        <v>666</v>
      </c>
      <c r="F129" s="381" t="s">
        <v>667</v>
      </c>
      <c r="G129" s="385"/>
      <c r="H129" s="386"/>
      <c r="I129" s="387"/>
    </row>
    <row r="130" spans="1:9" ht="29.25" customHeight="1">
      <c r="A130" s="369">
        <v>2480</v>
      </c>
      <c r="B130" s="407" t="s">
        <v>357</v>
      </c>
      <c r="C130" s="25">
        <v>8</v>
      </c>
      <c r="D130" s="370">
        <v>0</v>
      </c>
      <c r="E130" s="371" t="s">
        <v>668</v>
      </c>
      <c r="F130" s="372" t="s">
        <v>669</v>
      </c>
      <c r="G130" s="385"/>
      <c r="H130" s="386"/>
      <c r="I130" s="387"/>
    </row>
    <row r="131" spans="1:9" s="37" customFormat="1" ht="10.5" customHeight="1">
      <c r="A131" s="369"/>
      <c r="B131" s="354"/>
      <c r="C131" s="25"/>
      <c r="D131" s="370"/>
      <c r="E131" s="364" t="s">
        <v>259</v>
      </c>
      <c r="F131" s="372"/>
      <c r="G131" s="375"/>
      <c r="H131" s="376"/>
      <c r="I131" s="377"/>
    </row>
    <row r="132" spans="1:9" ht="36">
      <c r="A132" s="369">
        <v>2481</v>
      </c>
      <c r="B132" s="409" t="s">
        <v>357</v>
      </c>
      <c r="C132" s="379">
        <v>8</v>
      </c>
      <c r="D132" s="380">
        <v>1</v>
      </c>
      <c r="E132" s="364" t="s">
        <v>670</v>
      </c>
      <c r="F132" s="391" t="s">
        <v>671</v>
      </c>
      <c r="G132" s="385"/>
      <c r="H132" s="386"/>
      <c r="I132" s="387"/>
    </row>
    <row r="133" spans="1:9" ht="36">
      <c r="A133" s="369">
        <v>2482</v>
      </c>
      <c r="B133" s="409" t="s">
        <v>357</v>
      </c>
      <c r="C133" s="379">
        <v>8</v>
      </c>
      <c r="D133" s="380">
        <v>2</v>
      </c>
      <c r="E133" s="364" t="s">
        <v>672</v>
      </c>
      <c r="F133" s="391" t="s">
        <v>673</v>
      </c>
      <c r="G133" s="385"/>
      <c r="H133" s="386"/>
      <c r="I133" s="387"/>
    </row>
    <row r="134" spans="1:9" ht="24">
      <c r="A134" s="369">
        <v>2483</v>
      </c>
      <c r="B134" s="409" t="s">
        <v>357</v>
      </c>
      <c r="C134" s="379">
        <v>8</v>
      </c>
      <c r="D134" s="380">
        <v>3</v>
      </c>
      <c r="E134" s="364" t="s">
        <v>674</v>
      </c>
      <c r="F134" s="391" t="s">
        <v>675</v>
      </c>
      <c r="G134" s="385"/>
      <c r="H134" s="386"/>
      <c r="I134" s="387"/>
    </row>
    <row r="135" spans="1:9" ht="37.5" customHeight="1">
      <c r="A135" s="369">
        <v>2484</v>
      </c>
      <c r="B135" s="409" t="s">
        <v>357</v>
      </c>
      <c r="C135" s="379">
        <v>8</v>
      </c>
      <c r="D135" s="380">
        <v>4</v>
      </c>
      <c r="E135" s="364" t="s">
        <v>676</v>
      </c>
      <c r="F135" s="391" t="s">
        <v>677</v>
      </c>
      <c r="G135" s="385"/>
      <c r="H135" s="386"/>
      <c r="I135" s="387"/>
    </row>
    <row r="136" spans="1:9" ht="24">
      <c r="A136" s="369">
        <v>2485</v>
      </c>
      <c r="B136" s="409" t="s">
        <v>357</v>
      </c>
      <c r="C136" s="379">
        <v>8</v>
      </c>
      <c r="D136" s="380">
        <v>5</v>
      </c>
      <c r="E136" s="364" t="s">
        <v>678</v>
      </c>
      <c r="F136" s="391" t="s">
        <v>679</v>
      </c>
      <c r="G136" s="385"/>
      <c r="H136" s="386"/>
      <c r="I136" s="387"/>
    </row>
    <row r="137" spans="1:9" ht="24">
      <c r="A137" s="369">
        <v>2486</v>
      </c>
      <c r="B137" s="409" t="s">
        <v>357</v>
      </c>
      <c r="C137" s="379">
        <v>8</v>
      </c>
      <c r="D137" s="380">
        <v>6</v>
      </c>
      <c r="E137" s="364" t="s">
        <v>680</v>
      </c>
      <c r="F137" s="391" t="s">
        <v>681</v>
      </c>
      <c r="G137" s="385"/>
      <c r="H137" s="386"/>
      <c r="I137" s="387"/>
    </row>
    <row r="138" spans="1:9" ht="24">
      <c r="A138" s="369">
        <v>2487</v>
      </c>
      <c r="B138" s="409" t="s">
        <v>357</v>
      </c>
      <c r="C138" s="379">
        <v>8</v>
      </c>
      <c r="D138" s="380">
        <v>7</v>
      </c>
      <c r="E138" s="364" t="s">
        <v>682</v>
      </c>
      <c r="F138" s="391" t="s">
        <v>683</v>
      </c>
      <c r="G138" s="385"/>
      <c r="H138" s="386"/>
      <c r="I138" s="387"/>
    </row>
    <row r="139" spans="1:9" ht="28.5">
      <c r="A139" s="369">
        <v>2490</v>
      </c>
      <c r="B139" s="407" t="s">
        <v>357</v>
      </c>
      <c r="C139" s="25">
        <v>9</v>
      </c>
      <c r="D139" s="370">
        <v>0</v>
      </c>
      <c r="E139" s="371" t="s">
        <v>684</v>
      </c>
      <c r="F139" s="372" t="s">
        <v>685</v>
      </c>
      <c r="G139" s="385"/>
      <c r="H139" s="386"/>
      <c r="I139" s="387"/>
    </row>
    <row r="140" spans="1:9" s="37" customFormat="1" ht="10.5" customHeight="1">
      <c r="A140" s="369"/>
      <c r="B140" s="354"/>
      <c r="C140" s="25"/>
      <c r="D140" s="370"/>
      <c r="E140" s="364" t="s">
        <v>259</v>
      </c>
      <c r="F140" s="372"/>
      <c r="G140" s="375"/>
      <c r="H140" s="376"/>
      <c r="I140" s="377"/>
    </row>
    <row r="141" spans="1:9" ht="24">
      <c r="A141" s="369">
        <v>2491</v>
      </c>
      <c r="B141" s="409" t="s">
        <v>357</v>
      </c>
      <c r="C141" s="379">
        <v>9</v>
      </c>
      <c r="D141" s="380">
        <v>1</v>
      </c>
      <c r="E141" s="364" t="s">
        <v>684</v>
      </c>
      <c r="F141" s="391" t="s">
        <v>686</v>
      </c>
      <c r="G141" s="385"/>
      <c r="H141" s="386"/>
      <c r="I141" s="387"/>
    </row>
    <row r="142" spans="1:9" s="362" customFormat="1" ht="27.75" customHeight="1">
      <c r="A142" s="397">
        <v>2500</v>
      </c>
      <c r="B142" s="407" t="s">
        <v>359</v>
      </c>
      <c r="C142" s="25">
        <v>0</v>
      </c>
      <c r="D142" s="370">
        <v>0</v>
      </c>
      <c r="E142" s="408" t="s">
        <v>1008</v>
      </c>
      <c r="F142" s="398" t="s">
        <v>687</v>
      </c>
      <c r="G142" s="399">
        <f>H142+I142</f>
        <v>176758.77000000002</v>
      </c>
      <c r="H142" s="400">
        <f>H144+H159</f>
        <v>172040.67</v>
      </c>
      <c r="I142" s="400">
        <f>I144+I159</f>
        <v>4718.1</v>
      </c>
    </row>
    <row r="143" spans="1:9" ht="11.25" customHeight="1">
      <c r="A143" s="363"/>
      <c r="B143" s="354"/>
      <c r="C143" s="355"/>
      <c r="D143" s="356"/>
      <c r="E143" s="364" t="s">
        <v>258</v>
      </c>
      <c r="F143" s="365"/>
      <c r="G143" s="415"/>
      <c r="H143" s="416"/>
      <c r="I143" s="368"/>
    </row>
    <row r="144" spans="1:9" ht="15.75">
      <c r="A144" s="369">
        <v>2510</v>
      </c>
      <c r="B144" s="407" t="s">
        <v>359</v>
      </c>
      <c r="C144" s="25">
        <v>1</v>
      </c>
      <c r="D144" s="370">
        <v>0</v>
      </c>
      <c r="E144" s="371" t="s">
        <v>688</v>
      </c>
      <c r="F144" s="372" t="s">
        <v>689</v>
      </c>
      <c r="G144" s="417">
        <f>H144</f>
        <v>172040.67</v>
      </c>
      <c r="H144" s="418">
        <f>H146</f>
        <v>172040.67</v>
      </c>
      <c r="I144" s="387"/>
    </row>
    <row r="145" spans="1:9" s="37" customFormat="1" ht="10.5" customHeight="1">
      <c r="A145" s="369"/>
      <c r="B145" s="354"/>
      <c r="C145" s="25"/>
      <c r="D145" s="370"/>
      <c r="E145" s="364" t="s">
        <v>259</v>
      </c>
      <c r="F145" s="372"/>
      <c r="G145" s="419"/>
      <c r="H145" s="420"/>
      <c r="I145" s="377"/>
    </row>
    <row r="146" spans="1:9" ht="15.75">
      <c r="A146" s="369">
        <v>2511</v>
      </c>
      <c r="B146" s="409" t="s">
        <v>359</v>
      </c>
      <c r="C146" s="379">
        <v>1</v>
      </c>
      <c r="D146" s="380">
        <v>1</v>
      </c>
      <c r="E146" s="364" t="s">
        <v>688</v>
      </c>
      <c r="F146" s="391" t="s">
        <v>690</v>
      </c>
      <c r="G146" s="417">
        <f>H146</f>
        <v>172040.67</v>
      </c>
      <c r="H146" s="423">
        <f>'[4]Բյուջե-2023'!$C$30</f>
        <v>172040.67</v>
      </c>
      <c r="I146" s="387"/>
    </row>
    <row r="147" spans="1:9" ht="15.75">
      <c r="A147" s="369">
        <v>2520</v>
      </c>
      <c r="B147" s="407" t="s">
        <v>359</v>
      </c>
      <c r="C147" s="25">
        <v>2</v>
      </c>
      <c r="D147" s="370">
        <v>0</v>
      </c>
      <c r="E147" s="371" t="s">
        <v>691</v>
      </c>
      <c r="F147" s="372" t="s">
        <v>692</v>
      </c>
      <c r="G147" s="385"/>
      <c r="H147" s="386"/>
      <c r="I147" s="387"/>
    </row>
    <row r="148" spans="1:9" s="37" customFormat="1" ht="10.5" customHeight="1">
      <c r="A148" s="369"/>
      <c r="B148" s="354"/>
      <c r="C148" s="25"/>
      <c r="D148" s="370"/>
      <c r="E148" s="364" t="s">
        <v>259</v>
      </c>
      <c r="F148" s="372"/>
      <c r="G148" s="375"/>
      <c r="H148" s="376"/>
      <c r="I148" s="377"/>
    </row>
    <row r="149" spans="1:9" ht="15.75">
      <c r="A149" s="369">
        <v>2521</v>
      </c>
      <c r="B149" s="409" t="s">
        <v>359</v>
      </c>
      <c r="C149" s="379">
        <v>2</v>
      </c>
      <c r="D149" s="380">
        <v>1</v>
      </c>
      <c r="E149" s="364" t="s">
        <v>693</v>
      </c>
      <c r="F149" s="391" t="s">
        <v>694</v>
      </c>
      <c r="G149" s="385"/>
      <c r="H149" s="386"/>
      <c r="I149" s="387"/>
    </row>
    <row r="150" spans="1:9" ht="24">
      <c r="A150" s="369">
        <v>2530</v>
      </c>
      <c r="B150" s="407" t="s">
        <v>359</v>
      </c>
      <c r="C150" s="25">
        <v>3</v>
      </c>
      <c r="D150" s="370">
        <v>0</v>
      </c>
      <c r="E150" s="371" t="s">
        <v>695</v>
      </c>
      <c r="F150" s="372" t="s">
        <v>696</v>
      </c>
      <c r="G150" s="385"/>
      <c r="H150" s="386"/>
      <c r="I150" s="387"/>
    </row>
    <row r="151" spans="1:9" s="37" customFormat="1" ht="10.5" customHeight="1">
      <c r="A151" s="369"/>
      <c r="B151" s="354"/>
      <c r="C151" s="25"/>
      <c r="D151" s="370"/>
      <c r="E151" s="364" t="s">
        <v>259</v>
      </c>
      <c r="F151" s="372"/>
      <c r="G151" s="375"/>
      <c r="H151" s="376"/>
      <c r="I151" s="377"/>
    </row>
    <row r="152" spans="1:9" ht="15.75">
      <c r="A152" s="369">
        <v>2531</v>
      </c>
      <c r="B152" s="409" t="s">
        <v>359</v>
      </c>
      <c r="C152" s="379">
        <v>3</v>
      </c>
      <c r="D152" s="380">
        <v>1</v>
      </c>
      <c r="E152" s="364" t="s">
        <v>695</v>
      </c>
      <c r="F152" s="391" t="s">
        <v>697</v>
      </c>
      <c r="G152" s="385"/>
      <c r="H152" s="386"/>
      <c r="I152" s="387"/>
    </row>
    <row r="153" spans="1:9" ht="24">
      <c r="A153" s="369">
        <v>2540</v>
      </c>
      <c r="B153" s="407" t="s">
        <v>359</v>
      </c>
      <c r="C153" s="25">
        <v>4</v>
      </c>
      <c r="D153" s="370">
        <v>0</v>
      </c>
      <c r="E153" s="371" t="s">
        <v>698</v>
      </c>
      <c r="F153" s="372" t="s">
        <v>699</v>
      </c>
      <c r="G153" s="385"/>
      <c r="H153" s="386"/>
      <c r="I153" s="387"/>
    </row>
    <row r="154" spans="1:9" s="37" customFormat="1" ht="10.5" customHeight="1">
      <c r="A154" s="369"/>
      <c r="B154" s="354"/>
      <c r="C154" s="25"/>
      <c r="D154" s="370"/>
      <c r="E154" s="364" t="s">
        <v>259</v>
      </c>
      <c r="F154" s="372"/>
      <c r="G154" s="375"/>
      <c r="H154" s="376"/>
      <c r="I154" s="377"/>
    </row>
    <row r="155" spans="1:9" ht="17.25" customHeight="1">
      <c r="A155" s="369">
        <v>2541</v>
      </c>
      <c r="B155" s="409" t="s">
        <v>359</v>
      </c>
      <c r="C155" s="379">
        <v>4</v>
      </c>
      <c r="D155" s="380">
        <v>1</v>
      </c>
      <c r="E155" s="364" t="s">
        <v>698</v>
      </c>
      <c r="F155" s="391" t="s">
        <v>700</v>
      </c>
      <c r="G155" s="385"/>
      <c r="H155" s="386"/>
      <c r="I155" s="387"/>
    </row>
    <row r="156" spans="1:9" ht="27" customHeight="1">
      <c r="A156" s="369">
        <v>2550</v>
      </c>
      <c r="B156" s="407" t="s">
        <v>359</v>
      </c>
      <c r="C156" s="25">
        <v>5</v>
      </c>
      <c r="D156" s="370">
        <v>0</v>
      </c>
      <c r="E156" s="371" t="s">
        <v>701</v>
      </c>
      <c r="F156" s="372" t="s">
        <v>702</v>
      </c>
      <c r="G156" s="385"/>
      <c r="H156" s="386"/>
      <c r="I156" s="387"/>
    </row>
    <row r="157" spans="1:9" s="37" customFormat="1" ht="10.5" customHeight="1">
      <c r="A157" s="369"/>
      <c r="B157" s="354"/>
      <c r="C157" s="25"/>
      <c r="D157" s="370"/>
      <c r="E157" s="364" t="s">
        <v>259</v>
      </c>
      <c r="F157" s="372"/>
      <c r="G157" s="375"/>
      <c r="H157" s="376"/>
      <c r="I157" s="377"/>
    </row>
    <row r="158" spans="1:9" ht="24">
      <c r="A158" s="369">
        <v>2551</v>
      </c>
      <c r="B158" s="409" t="s">
        <v>359</v>
      </c>
      <c r="C158" s="379">
        <v>5</v>
      </c>
      <c r="D158" s="380">
        <v>1</v>
      </c>
      <c r="E158" s="364" t="s">
        <v>701</v>
      </c>
      <c r="F158" s="391" t="s">
        <v>703</v>
      </c>
      <c r="G158" s="385"/>
      <c r="H158" s="386"/>
      <c r="I158" s="387"/>
    </row>
    <row r="159" spans="1:9" ht="24.75" customHeight="1">
      <c r="A159" s="369">
        <v>2560</v>
      </c>
      <c r="B159" s="407" t="s">
        <v>359</v>
      </c>
      <c r="C159" s="25">
        <v>6</v>
      </c>
      <c r="D159" s="370">
        <v>0</v>
      </c>
      <c r="E159" s="371" t="s">
        <v>704</v>
      </c>
      <c r="F159" s="372" t="s">
        <v>705</v>
      </c>
      <c r="G159" s="383">
        <f>G161</f>
        <v>4718.1</v>
      </c>
      <c r="H159" s="383">
        <f>H161</f>
        <v>0</v>
      </c>
      <c r="I159" s="383">
        <f>I161</f>
        <v>4718.1</v>
      </c>
    </row>
    <row r="160" spans="1:9" s="37" customFormat="1" ht="12.75" customHeight="1">
      <c r="A160" s="369"/>
      <c r="B160" s="354"/>
      <c r="C160" s="25"/>
      <c r="D160" s="370"/>
      <c r="E160" s="364" t="s">
        <v>259</v>
      </c>
      <c r="F160" s="372"/>
      <c r="G160" s="406"/>
      <c r="H160" s="406"/>
      <c r="I160" s="377"/>
    </row>
    <row r="161" spans="1:9" ht="28.5">
      <c r="A161" s="369">
        <v>2561</v>
      </c>
      <c r="B161" s="409" t="s">
        <v>359</v>
      </c>
      <c r="C161" s="379">
        <v>6</v>
      </c>
      <c r="D161" s="380">
        <v>1</v>
      </c>
      <c r="E161" s="364" t="s">
        <v>704</v>
      </c>
      <c r="F161" s="391" t="s">
        <v>706</v>
      </c>
      <c r="G161" s="383">
        <f>H161+I161</f>
        <v>4718.1</v>
      </c>
      <c r="H161" s="383"/>
      <c r="I161" s="384">
        <f>'[4]Բյուջե-2023'!$BA$28</f>
        <v>4718.1</v>
      </c>
    </row>
    <row r="162" spans="1:9" s="362" customFormat="1" ht="21.75" customHeight="1">
      <c r="A162" s="397">
        <v>2600</v>
      </c>
      <c r="B162" s="407" t="s">
        <v>360</v>
      </c>
      <c r="C162" s="25">
        <v>0</v>
      </c>
      <c r="D162" s="370">
        <v>0</v>
      </c>
      <c r="E162" s="408" t="s">
        <v>1009</v>
      </c>
      <c r="F162" s="398" t="s">
        <v>707</v>
      </c>
      <c r="G162" s="417">
        <f>I162+H162</f>
        <v>30000</v>
      </c>
      <c r="H162" s="421">
        <f>H164+H173+H179</f>
        <v>6000</v>
      </c>
      <c r="I162" s="421">
        <f>I164+I173+I179</f>
        <v>24000</v>
      </c>
    </row>
    <row r="163" spans="1:9" ht="11.25" customHeight="1">
      <c r="A163" s="363"/>
      <c r="B163" s="354"/>
      <c r="C163" s="355"/>
      <c r="D163" s="356"/>
      <c r="E163" s="364" t="s">
        <v>258</v>
      </c>
      <c r="F163" s="365"/>
      <c r="G163" s="415"/>
      <c r="H163" s="416"/>
      <c r="I163" s="422"/>
    </row>
    <row r="164" spans="1:9" ht="15.75">
      <c r="A164" s="369">
        <v>2610</v>
      </c>
      <c r="B164" s="407" t="s">
        <v>360</v>
      </c>
      <c r="C164" s="25">
        <v>1</v>
      </c>
      <c r="D164" s="370">
        <v>0</v>
      </c>
      <c r="E164" s="371" t="s">
        <v>708</v>
      </c>
      <c r="F164" s="372" t="s">
        <v>709</v>
      </c>
      <c r="G164" s="417">
        <f>I164+H164</f>
        <v>0</v>
      </c>
      <c r="H164" s="423">
        <f>H166</f>
        <v>0</v>
      </c>
      <c r="I164" s="421"/>
    </row>
    <row r="165" spans="1:9" s="37" customFormat="1" ht="10.5" customHeight="1">
      <c r="A165" s="369"/>
      <c r="B165" s="354"/>
      <c r="C165" s="25"/>
      <c r="D165" s="370"/>
      <c r="E165" s="364" t="s">
        <v>259</v>
      </c>
      <c r="F165" s="372"/>
      <c r="G165" s="419"/>
      <c r="H165" s="420"/>
      <c r="I165" s="424"/>
    </row>
    <row r="166" spans="1:9" ht="15.75">
      <c r="A166" s="369">
        <v>2611</v>
      </c>
      <c r="B166" s="409" t="s">
        <v>360</v>
      </c>
      <c r="C166" s="379">
        <v>1</v>
      </c>
      <c r="D166" s="380">
        <v>1</v>
      </c>
      <c r="E166" s="364" t="s">
        <v>710</v>
      </c>
      <c r="F166" s="391" t="s">
        <v>711</v>
      </c>
      <c r="G166" s="417">
        <f>I166+H166</f>
        <v>0</v>
      </c>
      <c r="H166" s="423">
        <f>'[1]2020'!$C$36</f>
        <v>0</v>
      </c>
      <c r="I166" s="421"/>
    </row>
    <row r="167" spans="1:9" ht="15.75">
      <c r="A167" s="369">
        <v>2620</v>
      </c>
      <c r="B167" s="407" t="s">
        <v>360</v>
      </c>
      <c r="C167" s="25">
        <v>2</v>
      </c>
      <c r="D167" s="370">
        <v>0</v>
      </c>
      <c r="E167" s="371" t="s">
        <v>712</v>
      </c>
      <c r="F167" s="372" t="s">
        <v>713</v>
      </c>
      <c r="G167" s="385"/>
      <c r="H167" s="386"/>
      <c r="I167" s="387"/>
    </row>
    <row r="168" spans="1:9" s="37" customFormat="1" ht="10.5" customHeight="1">
      <c r="A168" s="369"/>
      <c r="B168" s="354"/>
      <c r="C168" s="25"/>
      <c r="D168" s="370"/>
      <c r="E168" s="364" t="s">
        <v>259</v>
      </c>
      <c r="F168" s="372"/>
      <c r="G168" s="375"/>
      <c r="H168" s="376"/>
      <c r="I168" s="377"/>
    </row>
    <row r="169" spans="1:9" ht="15.75">
      <c r="A169" s="369">
        <v>2621</v>
      </c>
      <c r="B169" s="409" t="s">
        <v>360</v>
      </c>
      <c r="C169" s="379">
        <v>2</v>
      </c>
      <c r="D169" s="380">
        <v>1</v>
      </c>
      <c r="E169" s="364" t="s">
        <v>712</v>
      </c>
      <c r="F169" s="391" t="s">
        <v>714</v>
      </c>
      <c r="G169" s="385"/>
      <c r="H169" s="386"/>
      <c r="I169" s="387"/>
    </row>
    <row r="170" spans="1:9" ht="15.75">
      <c r="A170" s="369">
        <v>2630</v>
      </c>
      <c r="B170" s="407" t="s">
        <v>360</v>
      </c>
      <c r="C170" s="25">
        <v>3</v>
      </c>
      <c r="D170" s="370">
        <v>0</v>
      </c>
      <c r="E170" s="371" t="s">
        <v>715</v>
      </c>
      <c r="F170" s="372" t="s">
        <v>716</v>
      </c>
      <c r="G170" s="385"/>
      <c r="H170" s="386"/>
      <c r="I170" s="387"/>
    </row>
    <row r="171" spans="1:9" s="37" customFormat="1" ht="10.5" customHeight="1">
      <c r="A171" s="369"/>
      <c r="B171" s="354"/>
      <c r="C171" s="25"/>
      <c r="D171" s="370"/>
      <c r="E171" s="364" t="s">
        <v>259</v>
      </c>
      <c r="F171" s="372"/>
      <c r="G171" s="375"/>
      <c r="H171" s="376"/>
      <c r="I171" s="377"/>
    </row>
    <row r="172" spans="1:9" ht="15.75">
      <c r="A172" s="369">
        <v>2631</v>
      </c>
      <c r="B172" s="409" t="s">
        <v>360</v>
      </c>
      <c r="C172" s="379">
        <v>3</v>
      </c>
      <c r="D172" s="380">
        <v>1</v>
      </c>
      <c r="E172" s="364" t="s">
        <v>717</v>
      </c>
      <c r="F172" s="425" t="s">
        <v>718</v>
      </c>
      <c r="G172" s="385"/>
      <c r="H172" s="386"/>
      <c r="I172" s="387"/>
    </row>
    <row r="173" spans="1:9" ht="15.75">
      <c r="A173" s="369">
        <v>2640</v>
      </c>
      <c r="B173" s="407" t="s">
        <v>360</v>
      </c>
      <c r="C173" s="25">
        <v>4</v>
      </c>
      <c r="D173" s="370">
        <v>0</v>
      </c>
      <c r="E173" s="371" t="s">
        <v>719</v>
      </c>
      <c r="F173" s="372" t="s">
        <v>720</v>
      </c>
      <c r="G173" s="382">
        <f>G175</f>
        <v>11000</v>
      </c>
      <c r="H173" s="383"/>
      <c r="I173" s="412">
        <f>I175</f>
        <v>11000</v>
      </c>
    </row>
    <row r="174" spans="1:9" s="37" customFormat="1" ht="10.5" customHeight="1">
      <c r="A174" s="369"/>
      <c r="B174" s="354"/>
      <c r="C174" s="25"/>
      <c r="D174" s="370"/>
      <c r="E174" s="364" t="s">
        <v>259</v>
      </c>
      <c r="F174" s="372"/>
      <c r="G174" s="375"/>
      <c r="H174" s="376"/>
      <c r="I174" s="426"/>
    </row>
    <row r="175" spans="1:9" ht="15.75">
      <c r="A175" s="369">
        <v>2641</v>
      </c>
      <c r="B175" s="409" t="s">
        <v>360</v>
      </c>
      <c r="C175" s="379">
        <v>4</v>
      </c>
      <c r="D175" s="380">
        <v>1</v>
      </c>
      <c r="E175" s="364" t="s">
        <v>721</v>
      </c>
      <c r="F175" s="391" t="s">
        <v>722</v>
      </c>
      <c r="G175" s="382">
        <f>I175+H175</f>
        <v>11000</v>
      </c>
      <c r="H175" s="383"/>
      <c r="I175" s="412">
        <f>'[3]Բյուջե-2023'!$BB$32</f>
        <v>11000</v>
      </c>
    </row>
    <row r="176" spans="1:9" ht="36">
      <c r="A176" s="369">
        <v>2650</v>
      </c>
      <c r="B176" s="407" t="s">
        <v>360</v>
      </c>
      <c r="C176" s="25">
        <v>5</v>
      </c>
      <c r="D176" s="370">
        <v>0</v>
      </c>
      <c r="E176" s="371" t="s">
        <v>727</v>
      </c>
      <c r="F176" s="372" t="s">
        <v>728</v>
      </c>
      <c r="G176" s="385"/>
      <c r="H176" s="386"/>
      <c r="I176" s="412"/>
    </row>
    <row r="177" spans="1:9" s="37" customFormat="1" ht="10.5" customHeight="1">
      <c r="A177" s="369"/>
      <c r="B177" s="354"/>
      <c r="C177" s="25"/>
      <c r="D177" s="370"/>
      <c r="E177" s="364" t="s">
        <v>259</v>
      </c>
      <c r="F177" s="372"/>
      <c r="G177" s="375"/>
      <c r="H177" s="376"/>
      <c r="I177" s="377"/>
    </row>
    <row r="178" spans="1:9" ht="36">
      <c r="A178" s="369">
        <v>2651</v>
      </c>
      <c r="B178" s="409" t="s">
        <v>360</v>
      </c>
      <c r="C178" s="379">
        <v>5</v>
      </c>
      <c r="D178" s="380">
        <v>1</v>
      </c>
      <c r="E178" s="364" t="s">
        <v>727</v>
      </c>
      <c r="F178" s="391" t="s">
        <v>729</v>
      </c>
      <c r="G178" s="385"/>
      <c r="H178" s="386"/>
      <c r="I178" s="387"/>
    </row>
    <row r="179" spans="1:9" ht="28.5">
      <c r="A179" s="369">
        <v>2660</v>
      </c>
      <c r="B179" s="407" t="s">
        <v>360</v>
      </c>
      <c r="C179" s="25">
        <v>6</v>
      </c>
      <c r="D179" s="370">
        <v>0</v>
      </c>
      <c r="E179" s="371" t="s">
        <v>730</v>
      </c>
      <c r="F179" s="404" t="s">
        <v>731</v>
      </c>
      <c r="G179" s="417">
        <f>G181</f>
        <v>13000</v>
      </c>
      <c r="H179" s="418">
        <f>H181</f>
        <v>6000</v>
      </c>
      <c r="I179" s="421">
        <f>I181</f>
        <v>13000</v>
      </c>
    </row>
    <row r="180" spans="1:9" s="37" customFormat="1" ht="10.5" customHeight="1">
      <c r="A180" s="369"/>
      <c r="B180" s="354"/>
      <c r="C180" s="25"/>
      <c r="D180" s="370"/>
      <c r="E180" s="364" t="s">
        <v>259</v>
      </c>
      <c r="F180" s="372"/>
      <c r="G180" s="419"/>
      <c r="H180" s="420"/>
      <c r="I180" s="424"/>
    </row>
    <row r="181" spans="1:9" ht="28.5">
      <c r="A181" s="369">
        <v>2661</v>
      </c>
      <c r="B181" s="409" t="s">
        <v>360</v>
      </c>
      <c r="C181" s="379">
        <v>6</v>
      </c>
      <c r="D181" s="380">
        <v>1</v>
      </c>
      <c r="E181" s="777" t="s">
        <v>730</v>
      </c>
      <c r="F181" s="391" t="s">
        <v>732</v>
      </c>
      <c r="G181" s="417">
        <f>I181</f>
        <v>13000</v>
      </c>
      <c r="H181" s="418">
        <f>H182</f>
        <v>6000</v>
      </c>
      <c r="I181" s="421">
        <f>I182</f>
        <v>13000</v>
      </c>
    </row>
    <row r="182" spans="1:9" ht="16.5" customHeight="1">
      <c r="A182" s="369"/>
      <c r="B182" s="409"/>
      <c r="C182" s="379"/>
      <c r="D182" s="380"/>
      <c r="E182" s="778"/>
      <c r="F182" s="391"/>
      <c r="G182" s="417">
        <f>I182</f>
        <v>13000</v>
      </c>
      <c r="H182" s="418">
        <f>'[3]Բյուջե-2023'!$C$33</f>
        <v>6000</v>
      </c>
      <c r="I182" s="421">
        <f>'[3]Բյուջե-2023'!$BD$33</f>
        <v>13000</v>
      </c>
    </row>
    <row r="183" spans="1:9" s="362" customFormat="1" ht="11.25" customHeight="1">
      <c r="A183" s="397">
        <v>2700</v>
      </c>
      <c r="B183" s="407" t="s">
        <v>361</v>
      </c>
      <c r="C183" s="25">
        <v>0</v>
      </c>
      <c r="D183" s="370">
        <v>0</v>
      </c>
      <c r="E183" s="408" t="s">
        <v>1010</v>
      </c>
      <c r="F183" s="398" t="s">
        <v>733</v>
      </c>
      <c r="G183" s="427"/>
      <c r="H183" s="428"/>
      <c r="I183" s="401"/>
    </row>
    <row r="184" spans="1:9" ht="11.25" customHeight="1">
      <c r="A184" s="363"/>
      <c r="B184" s="354"/>
      <c r="C184" s="355"/>
      <c r="D184" s="356"/>
      <c r="E184" s="364" t="s">
        <v>258</v>
      </c>
      <c r="F184" s="365"/>
      <c r="G184" s="402"/>
      <c r="H184" s="403"/>
      <c r="I184" s="368"/>
    </row>
    <row r="185" spans="1:9" ht="28.5">
      <c r="A185" s="369">
        <v>2710</v>
      </c>
      <c r="B185" s="407" t="s">
        <v>361</v>
      </c>
      <c r="C185" s="25">
        <v>1</v>
      </c>
      <c r="D185" s="370">
        <v>0</v>
      </c>
      <c r="E185" s="371" t="s">
        <v>734</v>
      </c>
      <c r="F185" s="372" t="s">
        <v>735</v>
      </c>
      <c r="G185" s="385"/>
      <c r="H185" s="386"/>
      <c r="I185" s="387"/>
    </row>
    <row r="186" spans="1:9" s="37" customFormat="1" ht="10.5" customHeight="1">
      <c r="A186" s="369"/>
      <c r="B186" s="354"/>
      <c r="C186" s="25"/>
      <c r="D186" s="370"/>
      <c r="E186" s="364" t="s">
        <v>259</v>
      </c>
      <c r="F186" s="372"/>
      <c r="G186" s="375"/>
      <c r="H186" s="376"/>
      <c r="I186" s="377"/>
    </row>
    <row r="187" spans="1:9" ht="15.75">
      <c r="A187" s="369">
        <v>2711</v>
      </c>
      <c r="B187" s="409" t="s">
        <v>361</v>
      </c>
      <c r="C187" s="379">
        <v>1</v>
      </c>
      <c r="D187" s="380">
        <v>1</v>
      </c>
      <c r="E187" s="364" t="s">
        <v>736</v>
      </c>
      <c r="F187" s="391" t="s">
        <v>737</v>
      </c>
      <c r="G187" s="385"/>
      <c r="H187" s="386"/>
      <c r="I187" s="387"/>
    </row>
    <row r="188" spans="1:9" ht="15.75">
      <c r="A188" s="369">
        <v>2712</v>
      </c>
      <c r="B188" s="409" t="s">
        <v>361</v>
      </c>
      <c r="C188" s="379">
        <v>1</v>
      </c>
      <c r="D188" s="380">
        <v>2</v>
      </c>
      <c r="E188" s="364" t="s">
        <v>738</v>
      </c>
      <c r="F188" s="391" t="s">
        <v>739</v>
      </c>
      <c r="G188" s="385"/>
      <c r="H188" s="386"/>
      <c r="I188" s="387"/>
    </row>
    <row r="189" spans="1:9" ht="15.75">
      <c r="A189" s="369">
        <v>2713</v>
      </c>
      <c r="B189" s="409" t="s">
        <v>361</v>
      </c>
      <c r="C189" s="379">
        <v>1</v>
      </c>
      <c r="D189" s="380">
        <v>3</v>
      </c>
      <c r="E189" s="364" t="s">
        <v>183</v>
      </c>
      <c r="F189" s="391" t="s">
        <v>740</v>
      </c>
      <c r="G189" s="385"/>
      <c r="H189" s="386"/>
      <c r="I189" s="387"/>
    </row>
    <row r="190" spans="1:9" ht="15.75">
      <c r="A190" s="369">
        <v>2720</v>
      </c>
      <c r="B190" s="407" t="s">
        <v>361</v>
      </c>
      <c r="C190" s="25">
        <v>2</v>
      </c>
      <c r="D190" s="370">
        <v>0</v>
      </c>
      <c r="E190" s="371" t="s">
        <v>362</v>
      </c>
      <c r="F190" s="372" t="s">
        <v>741</v>
      </c>
      <c r="G190" s="385"/>
      <c r="H190" s="386"/>
      <c r="I190" s="387"/>
    </row>
    <row r="191" spans="1:9" s="37" customFormat="1" ht="10.5" customHeight="1">
      <c r="A191" s="369"/>
      <c r="B191" s="354"/>
      <c r="C191" s="25"/>
      <c r="D191" s="370"/>
      <c r="E191" s="364" t="s">
        <v>259</v>
      </c>
      <c r="F191" s="372"/>
      <c r="G191" s="375"/>
      <c r="H191" s="376"/>
      <c r="I191" s="377"/>
    </row>
    <row r="192" spans="1:9" ht="15.75">
      <c r="A192" s="369">
        <v>2721</v>
      </c>
      <c r="B192" s="409" t="s">
        <v>361</v>
      </c>
      <c r="C192" s="379">
        <v>2</v>
      </c>
      <c r="D192" s="380">
        <v>1</v>
      </c>
      <c r="E192" s="364" t="s">
        <v>742</v>
      </c>
      <c r="F192" s="391" t="s">
        <v>743</v>
      </c>
      <c r="G192" s="385"/>
      <c r="H192" s="386"/>
      <c r="I192" s="387"/>
    </row>
    <row r="193" spans="1:9" ht="20.25" customHeight="1">
      <c r="A193" s="369">
        <v>2722</v>
      </c>
      <c r="B193" s="409" t="s">
        <v>361</v>
      </c>
      <c r="C193" s="379">
        <v>2</v>
      </c>
      <c r="D193" s="380">
        <v>2</v>
      </c>
      <c r="E193" s="364" t="s">
        <v>744</v>
      </c>
      <c r="F193" s="391" t="s">
        <v>745</v>
      </c>
      <c r="G193" s="385"/>
      <c r="H193" s="386"/>
      <c r="I193" s="387"/>
    </row>
    <row r="194" spans="1:9" ht="15.75">
      <c r="A194" s="369">
        <v>2723</v>
      </c>
      <c r="B194" s="409" t="s">
        <v>361</v>
      </c>
      <c r="C194" s="379">
        <v>2</v>
      </c>
      <c r="D194" s="380">
        <v>3</v>
      </c>
      <c r="E194" s="364" t="s">
        <v>184</v>
      </c>
      <c r="F194" s="391" t="s">
        <v>746</v>
      </c>
      <c r="G194" s="385"/>
      <c r="H194" s="386"/>
      <c r="I194" s="387"/>
    </row>
    <row r="195" spans="1:9" ht="15.75">
      <c r="A195" s="369">
        <v>2724</v>
      </c>
      <c r="B195" s="409" t="s">
        <v>361</v>
      </c>
      <c r="C195" s="379">
        <v>2</v>
      </c>
      <c r="D195" s="380">
        <v>4</v>
      </c>
      <c r="E195" s="364" t="s">
        <v>747</v>
      </c>
      <c r="F195" s="391" t="s">
        <v>748</v>
      </c>
      <c r="G195" s="385"/>
      <c r="H195" s="386"/>
      <c r="I195" s="387"/>
    </row>
    <row r="196" spans="1:9" ht="15.75">
      <c r="A196" s="369">
        <v>2730</v>
      </c>
      <c r="B196" s="407" t="s">
        <v>361</v>
      </c>
      <c r="C196" s="25">
        <v>3</v>
      </c>
      <c r="D196" s="370">
        <v>0</v>
      </c>
      <c r="E196" s="371" t="s">
        <v>749</v>
      </c>
      <c r="F196" s="372" t="s">
        <v>752</v>
      </c>
      <c r="G196" s="385"/>
      <c r="H196" s="386"/>
      <c r="I196" s="387"/>
    </row>
    <row r="197" spans="1:9" s="37" customFormat="1" ht="10.5" customHeight="1">
      <c r="A197" s="369"/>
      <c r="B197" s="354"/>
      <c r="C197" s="25"/>
      <c r="D197" s="370"/>
      <c r="E197" s="364" t="s">
        <v>259</v>
      </c>
      <c r="F197" s="372"/>
      <c r="G197" s="375"/>
      <c r="H197" s="376"/>
      <c r="I197" s="377"/>
    </row>
    <row r="198" spans="1:9" ht="15" customHeight="1">
      <c r="A198" s="369">
        <v>2731</v>
      </c>
      <c r="B198" s="409" t="s">
        <v>361</v>
      </c>
      <c r="C198" s="379">
        <v>3</v>
      </c>
      <c r="D198" s="380">
        <v>1</v>
      </c>
      <c r="E198" s="364" t="s">
        <v>753</v>
      </c>
      <c r="F198" s="381" t="s">
        <v>754</v>
      </c>
      <c r="G198" s="385"/>
      <c r="H198" s="386"/>
      <c r="I198" s="387"/>
    </row>
    <row r="199" spans="1:9" ht="18" customHeight="1">
      <c r="A199" s="369">
        <v>2732</v>
      </c>
      <c r="B199" s="409" t="s">
        <v>361</v>
      </c>
      <c r="C199" s="379">
        <v>3</v>
      </c>
      <c r="D199" s="380">
        <v>2</v>
      </c>
      <c r="E199" s="364" t="s">
        <v>755</v>
      </c>
      <c r="F199" s="381" t="s">
        <v>756</v>
      </c>
      <c r="G199" s="385"/>
      <c r="H199" s="386"/>
      <c r="I199" s="387"/>
    </row>
    <row r="200" spans="1:9" ht="16.5" customHeight="1">
      <c r="A200" s="369">
        <v>2733</v>
      </c>
      <c r="B200" s="409" t="s">
        <v>361</v>
      </c>
      <c r="C200" s="379">
        <v>3</v>
      </c>
      <c r="D200" s="380">
        <v>3</v>
      </c>
      <c r="E200" s="364" t="s">
        <v>757</v>
      </c>
      <c r="F200" s="381" t="s">
        <v>758</v>
      </c>
      <c r="G200" s="385"/>
      <c r="H200" s="386"/>
      <c r="I200" s="387"/>
    </row>
    <row r="201" spans="1:9" ht="24">
      <c r="A201" s="369">
        <v>2734</v>
      </c>
      <c r="B201" s="409" t="s">
        <v>361</v>
      </c>
      <c r="C201" s="379">
        <v>3</v>
      </c>
      <c r="D201" s="380">
        <v>4</v>
      </c>
      <c r="E201" s="364" t="s">
        <v>759</v>
      </c>
      <c r="F201" s="381" t="s">
        <v>760</v>
      </c>
      <c r="G201" s="385"/>
      <c r="H201" s="386"/>
      <c r="I201" s="387"/>
    </row>
    <row r="202" spans="1:9" ht="24">
      <c r="A202" s="369">
        <v>2740</v>
      </c>
      <c r="B202" s="407" t="s">
        <v>361</v>
      </c>
      <c r="C202" s="25">
        <v>4</v>
      </c>
      <c r="D202" s="370">
        <v>0</v>
      </c>
      <c r="E202" s="371" t="s">
        <v>761</v>
      </c>
      <c r="F202" s="372" t="s">
        <v>762</v>
      </c>
      <c r="G202" s="385"/>
      <c r="H202" s="386"/>
      <c r="I202" s="387"/>
    </row>
    <row r="203" spans="1:9" s="37" customFormat="1" ht="10.5" customHeight="1">
      <c r="A203" s="369"/>
      <c r="B203" s="354"/>
      <c r="C203" s="25"/>
      <c r="D203" s="370"/>
      <c r="E203" s="364" t="s">
        <v>259</v>
      </c>
      <c r="F203" s="372"/>
      <c r="G203" s="375"/>
      <c r="H203" s="376"/>
      <c r="I203" s="377"/>
    </row>
    <row r="204" spans="1:9" ht="15.75">
      <c r="A204" s="369">
        <v>2741</v>
      </c>
      <c r="B204" s="409" t="s">
        <v>361</v>
      </c>
      <c r="C204" s="379">
        <v>4</v>
      </c>
      <c r="D204" s="380">
        <v>1</v>
      </c>
      <c r="E204" s="364" t="s">
        <v>761</v>
      </c>
      <c r="F204" s="391" t="s">
        <v>763</v>
      </c>
      <c r="G204" s="385"/>
      <c r="H204" s="386"/>
      <c r="I204" s="387"/>
    </row>
    <row r="205" spans="1:9" ht="24">
      <c r="A205" s="369">
        <v>2750</v>
      </c>
      <c r="B205" s="407" t="s">
        <v>361</v>
      </c>
      <c r="C205" s="25">
        <v>5</v>
      </c>
      <c r="D205" s="370">
        <v>0</v>
      </c>
      <c r="E205" s="371" t="s">
        <v>764</v>
      </c>
      <c r="F205" s="372" t="s">
        <v>765</v>
      </c>
      <c r="G205" s="385"/>
      <c r="H205" s="386"/>
      <c r="I205" s="387"/>
    </row>
    <row r="206" spans="1:9" s="37" customFormat="1" ht="10.5" customHeight="1">
      <c r="A206" s="369"/>
      <c r="B206" s="354"/>
      <c r="C206" s="25"/>
      <c r="D206" s="370"/>
      <c r="E206" s="364" t="s">
        <v>259</v>
      </c>
      <c r="F206" s="372"/>
      <c r="G206" s="375"/>
      <c r="H206" s="376"/>
      <c r="I206" s="377"/>
    </row>
    <row r="207" spans="1:9" ht="24">
      <c r="A207" s="369">
        <v>2751</v>
      </c>
      <c r="B207" s="409" t="s">
        <v>361</v>
      </c>
      <c r="C207" s="379">
        <v>5</v>
      </c>
      <c r="D207" s="380">
        <v>1</v>
      </c>
      <c r="E207" s="364" t="s">
        <v>764</v>
      </c>
      <c r="F207" s="391" t="s">
        <v>765</v>
      </c>
      <c r="G207" s="385"/>
      <c r="H207" s="386"/>
      <c r="I207" s="387"/>
    </row>
    <row r="208" spans="1:9" ht="24">
      <c r="A208" s="369">
        <v>2760</v>
      </c>
      <c r="B208" s="407" t="s">
        <v>361</v>
      </c>
      <c r="C208" s="25">
        <v>6</v>
      </c>
      <c r="D208" s="370">
        <v>0</v>
      </c>
      <c r="E208" s="371" t="s">
        <v>766</v>
      </c>
      <c r="F208" s="372" t="s">
        <v>767</v>
      </c>
      <c r="G208" s="385"/>
      <c r="H208" s="386"/>
      <c r="I208" s="387"/>
    </row>
    <row r="209" spans="1:9" s="37" customFormat="1" ht="10.5" customHeight="1">
      <c r="A209" s="369"/>
      <c r="B209" s="354"/>
      <c r="C209" s="25"/>
      <c r="D209" s="370"/>
      <c r="E209" s="364" t="s">
        <v>259</v>
      </c>
      <c r="F209" s="372"/>
      <c r="G209" s="375"/>
      <c r="H209" s="376"/>
      <c r="I209" s="377"/>
    </row>
    <row r="210" spans="1:9" ht="24">
      <c r="A210" s="369">
        <v>2761</v>
      </c>
      <c r="B210" s="409" t="s">
        <v>361</v>
      </c>
      <c r="C210" s="379">
        <v>6</v>
      </c>
      <c r="D210" s="380">
        <v>1</v>
      </c>
      <c r="E210" s="364" t="s">
        <v>363</v>
      </c>
      <c r="F210" s="372"/>
      <c r="G210" s="385"/>
      <c r="H210" s="386"/>
      <c r="I210" s="387"/>
    </row>
    <row r="211" spans="1:9" ht="15.75">
      <c r="A211" s="369">
        <v>2762</v>
      </c>
      <c r="B211" s="409" t="s">
        <v>361</v>
      </c>
      <c r="C211" s="379">
        <v>6</v>
      </c>
      <c r="D211" s="380">
        <v>2</v>
      </c>
      <c r="E211" s="364" t="s">
        <v>766</v>
      </c>
      <c r="F211" s="391" t="s">
        <v>768</v>
      </c>
      <c r="G211" s="385"/>
      <c r="H211" s="386"/>
      <c r="I211" s="387"/>
    </row>
    <row r="212" spans="1:9" s="362" customFormat="1" ht="23.25" customHeight="1">
      <c r="A212" s="397">
        <v>2800</v>
      </c>
      <c r="B212" s="407" t="s">
        <v>364</v>
      </c>
      <c r="C212" s="25">
        <v>0</v>
      </c>
      <c r="D212" s="370">
        <v>0</v>
      </c>
      <c r="E212" s="408" t="s">
        <v>1011</v>
      </c>
      <c r="F212" s="398" t="s">
        <v>769</v>
      </c>
      <c r="G212" s="399">
        <f>H212+I212</f>
        <v>36700</v>
      </c>
      <c r="H212" s="400">
        <f>H214+H217+H226+H231+H236+H239</f>
        <v>36700</v>
      </c>
      <c r="I212" s="410">
        <f>I214+I217+I239</f>
        <v>0</v>
      </c>
    </row>
    <row r="213" spans="1:9" ht="11.25" customHeight="1">
      <c r="A213" s="363"/>
      <c r="B213" s="354"/>
      <c r="C213" s="355"/>
      <c r="D213" s="356"/>
      <c r="E213" s="364" t="s">
        <v>258</v>
      </c>
      <c r="F213" s="365"/>
      <c r="G213" s="415"/>
      <c r="H213" s="416"/>
      <c r="I213" s="422"/>
    </row>
    <row r="214" spans="1:9" ht="15.75">
      <c r="A214" s="369">
        <v>2810</v>
      </c>
      <c r="B214" s="409" t="s">
        <v>364</v>
      </c>
      <c r="C214" s="379">
        <v>1</v>
      </c>
      <c r="D214" s="380">
        <v>0</v>
      </c>
      <c r="E214" s="371" t="s">
        <v>770</v>
      </c>
      <c r="F214" s="372" t="s">
        <v>771</v>
      </c>
      <c r="G214" s="395"/>
      <c r="H214" s="418">
        <f>H216</f>
        <v>0</v>
      </c>
      <c r="I214" s="421">
        <f>I216</f>
        <v>0</v>
      </c>
    </row>
    <row r="215" spans="1:9" s="37" customFormat="1" ht="10.5" customHeight="1">
      <c r="A215" s="369"/>
      <c r="B215" s="354"/>
      <c r="C215" s="25"/>
      <c r="D215" s="370"/>
      <c r="E215" s="364" t="s">
        <v>259</v>
      </c>
      <c r="F215" s="372"/>
      <c r="G215" s="419"/>
      <c r="H215" s="420"/>
      <c r="I215" s="424"/>
    </row>
    <row r="216" spans="1:9" ht="15.75">
      <c r="A216" s="369">
        <v>2811</v>
      </c>
      <c r="B216" s="409" t="s">
        <v>364</v>
      </c>
      <c r="C216" s="379">
        <v>1</v>
      </c>
      <c r="D216" s="380">
        <v>1</v>
      </c>
      <c r="E216" s="364" t="s">
        <v>770</v>
      </c>
      <c r="F216" s="391" t="s">
        <v>772</v>
      </c>
      <c r="G216" s="417"/>
      <c r="H216" s="418">
        <f>'[2]Բյուջե-2022'!$AC$38</f>
        <v>0</v>
      </c>
      <c r="I216" s="421"/>
    </row>
    <row r="217" spans="1:9" ht="15.75">
      <c r="A217" s="369">
        <v>2820</v>
      </c>
      <c r="B217" s="407" t="s">
        <v>364</v>
      </c>
      <c r="C217" s="25">
        <v>2</v>
      </c>
      <c r="D217" s="370">
        <v>0</v>
      </c>
      <c r="E217" s="371" t="s">
        <v>773</v>
      </c>
      <c r="F217" s="372" t="s">
        <v>774</v>
      </c>
      <c r="G217" s="417">
        <f>H217</f>
        <v>33900</v>
      </c>
      <c r="H217" s="418">
        <f>H219+H222+H221</f>
        <v>33900</v>
      </c>
      <c r="I217" s="586"/>
    </row>
    <row r="218" spans="1:9" s="37" customFormat="1" ht="10.5" customHeight="1">
      <c r="A218" s="369"/>
      <c r="B218" s="354"/>
      <c r="C218" s="25"/>
      <c r="D218" s="370"/>
      <c r="E218" s="364" t="s">
        <v>259</v>
      </c>
      <c r="F218" s="372"/>
      <c r="G218" s="419"/>
      <c r="H218" s="420"/>
      <c r="I218" s="424"/>
    </row>
    <row r="219" spans="1:9" ht="15.75">
      <c r="A219" s="369">
        <v>2821</v>
      </c>
      <c r="B219" s="409" t="s">
        <v>364</v>
      </c>
      <c r="C219" s="379">
        <v>2</v>
      </c>
      <c r="D219" s="380">
        <v>1</v>
      </c>
      <c r="E219" s="364" t="s">
        <v>365</v>
      </c>
      <c r="F219" s="372"/>
      <c r="G219" s="417">
        <f>H219</f>
        <v>25300</v>
      </c>
      <c r="H219" s="418">
        <f>'[3]Բյուջե-2023'!$C$20</f>
        <v>25300</v>
      </c>
      <c r="I219" s="429"/>
    </row>
    <row r="220" spans="1:9" ht="15.75">
      <c r="A220" s="369">
        <v>2822</v>
      </c>
      <c r="B220" s="409" t="s">
        <v>364</v>
      </c>
      <c r="C220" s="379">
        <v>2</v>
      </c>
      <c r="D220" s="380">
        <v>2</v>
      </c>
      <c r="E220" s="364" t="s">
        <v>366</v>
      </c>
      <c r="F220" s="372"/>
      <c r="G220" s="395"/>
      <c r="H220" s="396"/>
      <c r="I220" s="429"/>
    </row>
    <row r="221" spans="1:9" ht="15.75">
      <c r="A221" s="369">
        <v>2823</v>
      </c>
      <c r="B221" s="409" t="s">
        <v>364</v>
      </c>
      <c r="C221" s="379">
        <v>2</v>
      </c>
      <c r="D221" s="380">
        <v>3</v>
      </c>
      <c r="E221" s="364" t="s">
        <v>401</v>
      </c>
      <c r="F221" s="391" t="s">
        <v>775</v>
      </c>
      <c r="G221" s="395"/>
      <c r="H221" s="423"/>
      <c r="I221" s="429"/>
    </row>
    <row r="222" spans="1:9" ht="15.75">
      <c r="A222" s="369">
        <v>2824</v>
      </c>
      <c r="B222" s="409" t="s">
        <v>364</v>
      </c>
      <c r="C222" s="379">
        <v>2</v>
      </c>
      <c r="D222" s="380">
        <v>4</v>
      </c>
      <c r="E222" s="364" t="s">
        <v>367</v>
      </c>
      <c r="F222" s="391"/>
      <c r="G222" s="417">
        <f>H222</f>
        <v>8600</v>
      </c>
      <c r="H222" s="418">
        <f>'[3]Բյուջե-2023'!$C$34</f>
        <v>8600</v>
      </c>
      <c r="I222" s="586"/>
    </row>
    <row r="223" spans="1:9" ht="15.75">
      <c r="A223" s="369">
        <v>2825</v>
      </c>
      <c r="B223" s="409" t="s">
        <v>364</v>
      </c>
      <c r="C223" s="379">
        <v>2</v>
      </c>
      <c r="D223" s="380">
        <v>5</v>
      </c>
      <c r="E223" s="364" t="s">
        <v>368</v>
      </c>
      <c r="F223" s="391"/>
      <c r="G223" s="395"/>
      <c r="H223" s="396"/>
      <c r="I223" s="429"/>
    </row>
    <row r="224" spans="1:9" ht="15.75">
      <c r="A224" s="369">
        <v>2826</v>
      </c>
      <c r="B224" s="409" t="s">
        <v>364</v>
      </c>
      <c r="C224" s="379">
        <v>2</v>
      </c>
      <c r="D224" s="380">
        <v>6</v>
      </c>
      <c r="E224" s="364" t="s">
        <v>369</v>
      </c>
      <c r="F224" s="391"/>
      <c r="G224" s="395"/>
      <c r="H224" s="396"/>
      <c r="I224" s="429"/>
    </row>
    <row r="225" spans="1:9" ht="24">
      <c r="A225" s="369">
        <v>2827</v>
      </c>
      <c r="B225" s="409" t="s">
        <v>364</v>
      </c>
      <c r="C225" s="379">
        <v>2</v>
      </c>
      <c r="D225" s="380">
        <v>7</v>
      </c>
      <c r="E225" s="364" t="s">
        <v>370</v>
      </c>
      <c r="F225" s="391"/>
      <c r="G225" s="417"/>
      <c r="H225" s="418"/>
      <c r="I225" s="429"/>
    </row>
    <row r="226" spans="1:9" ht="29.25" customHeight="1">
      <c r="A226" s="369">
        <v>2830</v>
      </c>
      <c r="B226" s="407" t="s">
        <v>364</v>
      </c>
      <c r="C226" s="25">
        <v>3</v>
      </c>
      <c r="D226" s="370">
        <v>0</v>
      </c>
      <c r="E226" s="371" t="s">
        <v>776</v>
      </c>
      <c r="F226" s="404" t="s">
        <v>777</v>
      </c>
      <c r="G226" s="385"/>
      <c r="H226" s="386"/>
      <c r="I226" s="387"/>
    </row>
    <row r="227" spans="1:9" s="37" customFormat="1" ht="10.5" customHeight="1">
      <c r="A227" s="369"/>
      <c r="B227" s="354"/>
      <c r="C227" s="25"/>
      <c r="D227" s="370"/>
      <c r="E227" s="364" t="s">
        <v>259</v>
      </c>
      <c r="F227" s="372"/>
      <c r="G227" s="375"/>
      <c r="H227" s="376"/>
      <c r="I227" s="377"/>
    </row>
    <row r="228" spans="1:9" ht="15.75">
      <c r="A228" s="369">
        <v>2831</v>
      </c>
      <c r="B228" s="409" t="s">
        <v>364</v>
      </c>
      <c r="C228" s="379">
        <v>3</v>
      </c>
      <c r="D228" s="380">
        <v>1</v>
      </c>
      <c r="E228" s="364" t="s">
        <v>402</v>
      </c>
      <c r="F228" s="404"/>
      <c r="G228" s="417">
        <f>H228</f>
        <v>0</v>
      </c>
      <c r="H228" s="418"/>
      <c r="I228" s="387"/>
    </row>
    <row r="229" spans="1:9" ht="15.75">
      <c r="A229" s="369">
        <v>2832</v>
      </c>
      <c r="B229" s="409" t="s">
        <v>364</v>
      </c>
      <c r="C229" s="379">
        <v>3</v>
      </c>
      <c r="D229" s="380">
        <v>2</v>
      </c>
      <c r="E229" s="364" t="s">
        <v>409</v>
      </c>
      <c r="F229" s="404"/>
      <c r="G229" s="395"/>
      <c r="H229" s="396"/>
      <c r="I229" s="387"/>
    </row>
    <row r="230" spans="1:9" ht="15.75">
      <c r="A230" s="369">
        <v>2833</v>
      </c>
      <c r="B230" s="409" t="s">
        <v>364</v>
      </c>
      <c r="C230" s="379">
        <v>3</v>
      </c>
      <c r="D230" s="380">
        <v>3</v>
      </c>
      <c r="E230" s="364" t="s">
        <v>410</v>
      </c>
      <c r="F230" s="391" t="s">
        <v>778</v>
      </c>
      <c r="G230" s="395"/>
      <c r="H230" s="396"/>
      <c r="I230" s="387"/>
    </row>
    <row r="231" spans="1:9" ht="14.25" customHeight="1">
      <c r="A231" s="369">
        <v>2840</v>
      </c>
      <c r="B231" s="407" t="s">
        <v>364</v>
      </c>
      <c r="C231" s="25">
        <v>4</v>
      </c>
      <c r="D231" s="370">
        <v>0</v>
      </c>
      <c r="E231" s="371" t="s">
        <v>411</v>
      </c>
      <c r="F231" s="404" t="s">
        <v>779</v>
      </c>
      <c r="G231" s="417">
        <f>H231</f>
        <v>2000</v>
      </c>
      <c r="H231" s="418">
        <f>H234</f>
        <v>2000</v>
      </c>
      <c r="I231" s="387"/>
    </row>
    <row r="232" spans="1:9" s="37" customFormat="1" ht="10.5" customHeight="1">
      <c r="A232" s="369"/>
      <c r="B232" s="354"/>
      <c r="C232" s="25"/>
      <c r="D232" s="370"/>
      <c r="E232" s="364" t="s">
        <v>259</v>
      </c>
      <c r="F232" s="372"/>
      <c r="G232" s="419"/>
      <c r="H232" s="420"/>
      <c r="I232" s="377"/>
    </row>
    <row r="233" spans="1:9" ht="14.25" customHeight="1">
      <c r="A233" s="369">
        <v>2841</v>
      </c>
      <c r="B233" s="409" t="s">
        <v>364</v>
      </c>
      <c r="C233" s="379">
        <v>4</v>
      </c>
      <c r="D233" s="380">
        <v>1</v>
      </c>
      <c r="E233" s="364" t="s">
        <v>412</v>
      </c>
      <c r="F233" s="404"/>
      <c r="G233" s="395"/>
      <c r="H233" s="396"/>
      <c r="I233" s="387"/>
    </row>
    <row r="234" spans="1:9" ht="29.25" customHeight="1">
      <c r="A234" s="369">
        <v>2842</v>
      </c>
      <c r="B234" s="409" t="s">
        <v>364</v>
      </c>
      <c r="C234" s="379">
        <v>4</v>
      </c>
      <c r="D234" s="380">
        <v>2</v>
      </c>
      <c r="E234" s="364" t="s">
        <v>413</v>
      </c>
      <c r="F234" s="404"/>
      <c r="G234" s="417">
        <f>H234</f>
        <v>2000</v>
      </c>
      <c r="H234" s="418">
        <f>'[3]Բյուջե-2023'!$C$35</f>
        <v>2000</v>
      </c>
      <c r="I234" s="387"/>
    </row>
    <row r="235" spans="1:9" ht="15.75">
      <c r="A235" s="369">
        <v>2843</v>
      </c>
      <c r="B235" s="409" t="s">
        <v>364</v>
      </c>
      <c r="C235" s="379">
        <v>4</v>
      </c>
      <c r="D235" s="380">
        <v>3</v>
      </c>
      <c r="E235" s="364" t="s">
        <v>411</v>
      </c>
      <c r="F235" s="391" t="s">
        <v>780</v>
      </c>
      <c r="G235" s="395"/>
      <c r="H235" s="396"/>
      <c r="I235" s="387"/>
    </row>
    <row r="236" spans="1:9" ht="26.25" customHeight="1">
      <c r="A236" s="369">
        <v>2850</v>
      </c>
      <c r="B236" s="407" t="s">
        <v>364</v>
      </c>
      <c r="C236" s="25">
        <v>5</v>
      </c>
      <c r="D236" s="370">
        <v>0</v>
      </c>
      <c r="E236" s="430" t="s">
        <v>781</v>
      </c>
      <c r="F236" s="404" t="s">
        <v>782</v>
      </c>
      <c r="G236" s="395"/>
      <c r="H236" s="396"/>
      <c r="I236" s="387"/>
    </row>
    <row r="237" spans="1:9" s="37" customFormat="1" ht="10.5" customHeight="1">
      <c r="A237" s="369"/>
      <c r="B237" s="354"/>
      <c r="C237" s="25"/>
      <c r="D237" s="370"/>
      <c r="E237" s="364" t="s">
        <v>259</v>
      </c>
      <c r="F237" s="372"/>
      <c r="G237" s="419"/>
      <c r="H237" s="420"/>
      <c r="I237" s="377"/>
    </row>
    <row r="238" spans="1:9" ht="24" customHeight="1">
      <c r="A238" s="369">
        <v>2851</v>
      </c>
      <c r="B238" s="407" t="s">
        <v>364</v>
      </c>
      <c r="C238" s="25">
        <v>5</v>
      </c>
      <c r="D238" s="370">
        <v>1</v>
      </c>
      <c r="E238" s="431" t="s">
        <v>781</v>
      </c>
      <c r="F238" s="391" t="s">
        <v>783</v>
      </c>
      <c r="G238" s="395"/>
      <c r="H238" s="396"/>
      <c r="I238" s="387"/>
    </row>
    <row r="239" spans="1:9" ht="27" customHeight="1">
      <c r="A239" s="369">
        <v>2860</v>
      </c>
      <c r="B239" s="407" t="s">
        <v>364</v>
      </c>
      <c r="C239" s="25">
        <v>6</v>
      </c>
      <c r="D239" s="370">
        <v>0</v>
      </c>
      <c r="E239" s="430" t="s">
        <v>784</v>
      </c>
      <c r="F239" s="404" t="s">
        <v>82</v>
      </c>
      <c r="G239" s="432">
        <f>G241</f>
        <v>800</v>
      </c>
      <c r="H239" s="418">
        <f>H241</f>
        <v>800</v>
      </c>
      <c r="I239" s="412">
        <f>I241</f>
        <v>0</v>
      </c>
    </row>
    <row r="240" spans="1:9" s="37" customFormat="1" ht="10.5" customHeight="1">
      <c r="A240" s="369"/>
      <c r="B240" s="354"/>
      <c r="C240" s="25"/>
      <c r="D240" s="370"/>
      <c r="E240" s="364" t="s">
        <v>259</v>
      </c>
      <c r="F240" s="372"/>
      <c r="G240" s="433"/>
      <c r="H240" s="420"/>
      <c r="I240" s="426"/>
    </row>
    <row r="241" spans="1:9" ht="12" customHeight="1">
      <c r="A241" s="369">
        <v>2861</v>
      </c>
      <c r="B241" s="409" t="s">
        <v>364</v>
      </c>
      <c r="C241" s="379">
        <v>6</v>
      </c>
      <c r="D241" s="380">
        <v>1</v>
      </c>
      <c r="E241" s="431" t="s">
        <v>784</v>
      </c>
      <c r="F241" s="391" t="s">
        <v>83</v>
      </c>
      <c r="G241" s="432">
        <f>I241+H241</f>
        <v>800</v>
      </c>
      <c r="H241" s="418">
        <f>'[4]Բյուջե-2023'!$C$37</f>
        <v>800</v>
      </c>
      <c r="I241" s="412"/>
    </row>
    <row r="242" spans="1:9" s="362" customFormat="1" ht="12" customHeight="1">
      <c r="A242" s="397">
        <v>2900</v>
      </c>
      <c r="B242" s="407" t="s">
        <v>371</v>
      </c>
      <c r="C242" s="25">
        <v>0</v>
      </c>
      <c r="D242" s="370">
        <v>0</v>
      </c>
      <c r="E242" s="408" t="s">
        <v>1012</v>
      </c>
      <c r="F242" s="398" t="s">
        <v>84</v>
      </c>
      <c r="G242" s="399">
        <f>H242+I242</f>
        <v>743343.6599999999</v>
      </c>
      <c r="H242" s="400">
        <f>H246+H262+H256+H270</f>
        <v>714343.6599999999</v>
      </c>
      <c r="I242" s="434">
        <f>I270</f>
        <v>29000</v>
      </c>
    </row>
    <row r="243" spans="1:9" ht="11.25" customHeight="1">
      <c r="A243" s="363"/>
      <c r="B243" s="354"/>
      <c r="C243" s="355"/>
      <c r="D243" s="356"/>
      <c r="E243" s="364" t="s">
        <v>258</v>
      </c>
      <c r="F243" s="365"/>
      <c r="G243" s="402"/>
      <c r="H243" s="403"/>
      <c r="I243" s="368"/>
    </row>
    <row r="244" spans="1:9" ht="24">
      <c r="A244" s="369">
        <v>2910</v>
      </c>
      <c r="B244" s="407" t="s">
        <v>371</v>
      </c>
      <c r="C244" s="25">
        <v>1</v>
      </c>
      <c r="D244" s="370">
        <v>0</v>
      </c>
      <c r="E244" s="371" t="s">
        <v>404</v>
      </c>
      <c r="F244" s="372" t="s">
        <v>85</v>
      </c>
      <c r="G244" s="385"/>
      <c r="H244" s="386"/>
      <c r="I244" s="387"/>
    </row>
    <row r="245" spans="1:9" s="37" customFormat="1" ht="10.5" customHeight="1">
      <c r="A245" s="369"/>
      <c r="B245" s="354"/>
      <c r="C245" s="25"/>
      <c r="D245" s="370"/>
      <c r="E245" s="364" t="s">
        <v>259</v>
      </c>
      <c r="F245" s="372"/>
      <c r="G245" s="375"/>
      <c r="H245" s="376"/>
      <c r="I245" s="377"/>
    </row>
    <row r="246" spans="1:9" ht="15.75">
      <c r="A246" s="369">
        <v>2911</v>
      </c>
      <c r="B246" s="409" t="s">
        <v>371</v>
      </c>
      <c r="C246" s="379">
        <v>1</v>
      </c>
      <c r="D246" s="380">
        <v>1</v>
      </c>
      <c r="E246" s="364" t="s">
        <v>86</v>
      </c>
      <c r="F246" s="391" t="s">
        <v>87</v>
      </c>
      <c r="G246" s="382">
        <f>H246</f>
        <v>400301.96</v>
      </c>
      <c r="H246" s="383">
        <f>'[4]Բյուջե-2023'!$C$13</f>
        <v>400301.96</v>
      </c>
      <c r="I246" s="387"/>
    </row>
    <row r="247" spans="1:9" ht="15.75">
      <c r="A247" s="369">
        <v>2912</v>
      </c>
      <c r="B247" s="409" t="s">
        <v>371</v>
      </c>
      <c r="C247" s="379">
        <v>1</v>
      </c>
      <c r="D247" s="380">
        <v>2</v>
      </c>
      <c r="E247" s="364" t="s">
        <v>372</v>
      </c>
      <c r="F247" s="391" t="s">
        <v>88</v>
      </c>
      <c r="G247" s="385"/>
      <c r="H247" s="386"/>
      <c r="I247" s="387"/>
    </row>
    <row r="248" spans="1:9" ht="15.75">
      <c r="A248" s="369">
        <v>2920</v>
      </c>
      <c r="B248" s="407" t="s">
        <v>371</v>
      </c>
      <c r="C248" s="25">
        <v>2</v>
      </c>
      <c r="D248" s="370">
        <v>0</v>
      </c>
      <c r="E248" s="371" t="s">
        <v>373</v>
      </c>
      <c r="F248" s="372" t="s">
        <v>89</v>
      </c>
      <c r="G248" s="385"/>
      <c r="H248" s="386"/>
      <c r="I248" s="387"/>
    </row>
    <row r="249" spans="1:9" s="37" customFormat="1" ht="10.5" customHeight="1">
      <c r="A249" s="369"/>
      <c r="B249" s="354"/>
      <c r="C249" s="25"/>
      <c r="D249" s="370"/>
      <c r="E249" s="364" t="s">
        <v>259</v>
      </c>
      <c r="F249" s="372"/>
      <c r="G249" s="375"/>
      <c r="H249" s="376"/>
      <c r="I249" s="377"/>
    </row>
    <row r="250" spans="1:9" ht="15.75">
      <c r="A250" s="369">
        <v>2921</v>
      </c>
      <c r="B250" s="409" t="s">
        <v>371</v>
      </c>
      <c r="C250" s="379">
        <v>2</v>
      </c>
      <c r="D250" s="380">
        <v>1</v>
      </c>
      <c r="E250" s="364" t="s">
        <v>374</v>
      </c>
      <c r="F250" s="391" t="s">
        <v>90</v>
      </c>
      <c r="G250" s="385"/>
      <c r="H250" s="386"/>
      <c r="I250" s="387"/>
    </row>
    <row r="251" spans="1:9" ht="15.75">
      <c r="A251" s="369">
        <v>2922</v>
      </c>
      <c r="B251" s="409" t="s">
        <v>371</v>
      </c>
      <c r="C251" s="379">
        <v>2</v>
      </c>
      <c r="D251" s="380">
        <v>2</v>
      </c>
      <c r="E251" s="364" t="s">
        <v>375</v>
      </c>
      <c r="F251" s="391" t="s">
        <v>91</v>
      </c>
      <c r="G251" s="385"/>
      <c r="H251" s="386"/>
      <c r="I251" s="387"/>
    </row>
    <row r="252" spans="1:9" ht="36">
      <c r="A252" s="369">
        <v>2930</v>
      </c>
      <c r="B252" s="407" t="s">
        <v>371</v>
      </c>
      <c r="C252" s="25">
        <v>3</v>
      </c>
      <c r="D252" s="370">
        <v>0</v>
      </c>
      <c r="E252" s="371" t="s">
        <v>376</v>
      </c>
      <c r="F252" s="372" t="s">
        <v>92</v>
      </c>
      <c r="G252" s="385"/>
      <c r="H252" s="386"/>
      <c r="I252" s="387"/>
    </row>
    <row r="253" spans="1:9" s="37" customFormat="1" ht="10.5" customHeight="1">
      <c r="A253" s="369"/>
      <c r="B253" s="354"/>
      <c r="C253" s="25"/>
      <c r="D253" s="370"/>
      <c r="E253" s="364" t="s">
        <v>259</v>
      </c>
      <c r="F253" s="372"/>
      <c r="G253" s="375"/>
      <c r="H253" s="376"/>
      <c r="I253" s="377"/>
    </row>
    <row r="254" spans="1:9" ht="24">
      <c r="A254" s="369">
        <v>2931</v>
      </c>
      <c r="B254" s="409" t="s">
        <v>371</v>
      </c>
      <c r="C254" s="379">
        <v>3</v>
      </c>
      <c r="D254" s="380">
        <v>1</v>
      </c>
      <c r="E254" s="364" t="s">
        <v>377</v>
      </c>
      <c r="F254" s="391" t="s">
        <v>93</v>
      </c>
      <c r="G254" s="385"/>
      <c r="H254" s="386"/>
      <c r="I254" s="387"/>
    </row>
    <row r="255" spans="1:9" ht="15.75">
      <c r="A255" s="369">
        <v>2932</v>
      </c>
      <c r="B255" s="409" t="s">
        <v>371</v>
      </c>
      <c r="C255" s="379">
        <v>3</v>
      </c>
      <c r="D255" s="380">
        <v>2</v>
      </c>
      <c r="E255" s="364" t="s">
        <v>378</v>
      </c>
      <c r="F255" s="391"/>
      <c r="G255" s="385"/>
      <c r="H255" s="386"/>
      <c r="I255" s="387"/>
    </row>
    <row r="256" spans="1:9" ht="15.75">
      <c r="A256" s="369">
        <v>2940</v>
      </c>
      <c r="B256" s="407" t="s">
        <v>371</v>
      </c>
      <c r="C256" s="25">
        <v>4</v>
      </c>
      <c r="D256" s="370">
        <v>0</v>
      </c>
      <c r="E256" s="371" t="s">
        <v>94</v>
      </c>
      <c r="F256" s="372" t="s">
        <v>95</v>
      </c>
      <c r="G256" s="382">
        <f>H256</f>
        <v>7000</v>
      </c>
      <c r="H256" s="383">
        <f>H258</f>
        <v>7000</v>
      </c>
      <c r="I256" s="387"/>
    </row>
    <row r="257" spans="1:9" s="37" customFormat="1" ht="10.5" customHeight="1">
      <c r="A257" s="369"/>
      <c r="B257" s="354"/>
      <c r="C257" s="25"/>
      <c r="D257" s="370"/>
      <c r="E257" s="364" t="s">
        <v>259</v>
      </c>
      <c r="F257" s="372"/>
      <c r="G257" s="405"/>
      <c r="H257" s="406"/>
      <c r="I257" s="377"/>
    </row>
    <row r="258" spans="1:9" ht="15.75">
      <c r="A258" s="369">
        <v>2941</v>
      </c>
      <c r="B258" s="409" t="s">
        <v>371</v>
      </c>
      <c r="C258" s="379">
        <v>4</v>
      </c>
      <c r="D258" s="380">
        <v>1</v>
      </c>
      <c r="E258" s="364" t="s">
        <v>379</v>
      </c>
      <c r="F258" s="391" t="s">
        <v>96</v>
      </c>
      <c r="G258" s="382">
        <f>H258</f>
        <v>7000</v>
      </c>
      <c r="H258" s="383">
        <f>'[3]Բյուջե-2023'!$C$38</f>
        <v>7000</v>
      </c>
      <c r="I258" s="387"/>
    </row>
    <row r="259" spans="1:9" ht="15.75">
      <c r="A259" s="369">
        <v>2942</v>
      </c>
      <c r="B259" s="409" t="s">
        <v>371</v>
      </c>
      <c r="C259" s="379">
        <v>4</v>
      </c>
      <c r="D259" s="380">
        <v>2</v>
      </c>
      <c r="E259" s="364" t="s">
        <v>380</v>
      </c>
      <c r="F259" s="391" t="s">
        <v>97</v>
      </c>
      <c r="G259" s="382"/>
      <c r="H259" s="383"/>
      <c r="I259" s="387"/>
    </row>
    <row r="260" spans="1:9" ht="24">
      <c r="A260" s="369">
        <v>2950</v>
      </c>
      <c r="B260" s="407" t="s">
        <v>371</v>
      </c>
      <c r="C260" s="25">
        <v>5</v>
      </c>
      <c r="D260" s="370">
        <v>0</v>
      </c>
      <c r="E260" s="371" t="s">
        <v>98</v>
      </c>
      <c r="F260" s="372" t="s">
        <v>99</v>
      </c>
      <c r="G260" s="382">
        <f>G262</f>
        <v>304000</v>
      </c>
      <c r="H260" s="383">
        <f>H262</f>
        <v>304000</v>
      </c>
      <c r="I260" s="387"/>
    </row>
    <row r="261" spans="1:9" s="37" customFormat="1" ht="10.5" customHeight="1">
      <c r="A261" s="369"/>
      <c r="B261" s="354"/>
      <c r="C261" s="25"/>
      <c r="D261" s="370"/>
      <c r="E261" s="364" t="s">
        <v>259</v>
      </c>
      <c r="F261" s="372"/>
      <c r="G261" s="375"/>
      <c r="H261" s="376"/>
      <c r="I261" s="377"/>
    </row>
    <row r="262" spans="1:9" ht="15.75">
      <c r="A262" s="369">
        <v>2951</v>
      </c>
      <c r="B262" s="409" t="s">
        <v>371</v>
      </c>
      <c r="C262" s="379">
        <v>5</v>
      </c>
      <c r="D262" s="380">
        <v>1</v>
      </c>
      <c r="E262" s="364" t="s">
        <v>381</v>
      </c>
      <c r="F262" s="372"/>
      <c r="G262" s="382">
        <f>H262</f>
        <v>304000</v>
      </c>
      <c r="H262" s="383">
        <f>'[3]Բյուջե-2023'!$C$19</f>
        <v>304000</v>
      </c>
      <c r="I262" s="387"/>
    </row>
    <row r="263" spans="1:9" ht="15.75">
      <c r="A263" s="369">
        <v>2952</v>
      </c>
      <c r="B263" s="409" t="s">
        <v>371</v>
      </c>
      <c r="C263" s="379">
        <v>5</v>
      </c>
      <c r="D263" s="380">
        <v>2</v>
      </c>
      <c r="E263" s="364" t="s">
        <v>382</v>
      </c>
      <c r="F263" s="391" t="s">
        <v>100</v>
      </c>
      <c r="G263" s="385"/>
      <c r="H263" s="386"/>
      <c r="I263" s="387"/>
    </row>
    <row r="264" spans="1:9" ht="24">
      <c r="A264" s="369">
        <v>2960</v>
      </c>
      <c r="B264" s="407" t="s">
        <v>371</v>
      </c>
      <c r="C264" s="25">
        <v>6</v>
      </c>
      <c r="D264" s="370">
        <v>0</v>
      </c>
      <c r="E264" s="371" t="s">
        <v>101</v>
      </c>
      <c r="F264" s="372" t="s">
        <v>102</v>
      </c>
      <c r="G264" s="385"/>
      <c r="H264" s="386"/>
      <c r="I264" s="387"/>
    </row>
    <row r="265" spans="1:9" s="37" customFormat="1" ht="10.5" customHeight="1">
      <c r="A265" s="369"/>
      <c r="B265" s="354"/>
      <c r="C265" s="25"/>
      <c r="D265" s="370"/>
      <c r="E265" s="364" t="s">
        <v>259</v>
      </c>
      <c r="F265" s="372"/>
      <c r="G265" s="375"/>
      <c r="H265" s="376"/>
      <c r="I265" s="377"/>
    </row>
    <row r="266" spans="1:9" ht="24">
      <c r="A266" s="369">
        <v>2961</v>
      </c>
      <c r="B266" s="409" t="s">
        <v>371</v>
      </c>
      <c r="C266" s="379">
        <v>6</v>
      </c>
      <c r="D266" s="380">
        <v>1</v>
      </c>
      <c r="E266" s="364" t="s">
        <v>101</v>
      </c>
      <c r="F266" s="391" t="s">
        <v>103</v>
      </c>
      <c r="G266" s="385"/>
      <c r="H266" s="386"/>
      <c r="I266" s="387"/>
    </row>
    <row r="267" spans="1:9" ht="24">
      <c r="A267" s="369">
        <v>2970</v>
      </c>
      <c r="B267" s="407" t="s">
        <v>371</v>
      </c>
      <c r="C267" s="25">
        <v>7</v>
      </c>
      <c r="D267" s="370">
        <v>0</v>
      </c>
      <c r="E267" s="371" t="s">
        <v>104</v>
      </c>
      <c r="F267" s="372" t="s">
        <v>105</v>
      </c>
      <c r="G267" s="385"/>
      <c r="H267" s="386"/>
      <c r="I267" s="387"/>
    </row>
    <row r="268" spans="1:9" s="37" customFormat="1" ht="10.5" customHeight="1">
      <c r="A268" s="369"/>
      <c r="B268" s="354"/>
      <c r="C268" s="25"/>
      <c r="D268" s="370"/>
      <c r="E268" s="364" t="s">
        <v>259</v>
      </c>
      <c r="F268" s="372"/>
      <c r="G268" s="375"/>
      <c r="H268" s="376"/>
      <c r="I268" s="377"/>
    </row>
    <row r="269" spans="1:9" ht="24">
      <c r="A269" s="369">
        <v>2971</v>
      </c>
      <c r="B269" s="409" t="s">
        <v>371</v>
      </c>
      <c r="C269" s="379">
        <v>7</v>
      </c>
      <c r="D269" s="380">
        <v>1</v>
      </c>
      <c r="E269" s="364" t="s">
        <v>104</v>
      </c>
      <c r="F269" s="391" t="s">
        <v>105</v>
      </c>
      <c r="G269" s="385"/>
      <c r="H269" s="386"/>
      <c r="I269" s="387"/>
    </row>
    <row r="270" spans="1:9" ht="15.75">
      <c r="A270" s="369">
        <v>2980</v>
      </c>
      <c r="B270" s="407" t="s">
        <v>371</v>
      </c>
      <c r="C270" s="25">
        <v>8</v>
      </c>
      <c r="D270" s="370">
        <v>0</v>
      </c>
      <c r="E270" s="371" t="s">
        <v>106</v>
      </c>
      <c r="F270" s="372" t="s">
        <v>107</v>
      </c>
      <c r="G270" s="411">
        <f>G272</f>
        <v>32041.7</v>
      </c>
      <c r="H270" s="411">
        <f>H272</f>
        <v>3041.7</v>
      </c>
      <c r="I270" s="412">
        <f>I272</f>
        <v>29000</v>
      </c>
    </row>
    <row r="271" spans="1:9" s="37" customFormat="1" ht="10.5" customHeight="1">
      <c r="A271" s="369"/>
      <c r="B271" s="354"/>
      <c r="C271" s="25"/>
      <c r="D271" s="370"/>
      <c r="E271" s="364" t="s">
        <v>259</v>
      </c>
      <c r="F271" s="372"/>
      <c r="G271" s="375"/>
      <c r="H271" s="376"/>
      <c r="I271" s="377"/>
    </row>
    <row r="272" spans="1:9" ht="15.75">
      <c r="A272" s="369">
        <v>2981</v>
      </c>
      <c r="B272" s="409" t="s">
        <v>371</v>
      </c>
      <c r="C272" s="379">
        <v>8</v>
      </c>
      <c r="D272" s="380">
        <v>1</v>
      </c>
      <c r="E272" s="364" t="s">
        <v>106</v>
      </c>
      <c r="F272" s="391" t="s">
        <v>108</v>
      </c>
      <c r="G272" s="411">
        <f>H272+I272</f>
        <v>32041.7</v>
      </c>
      <c r="H272" s="383">
        <f>'[4]Բյուջե-2023'!$C$40</f>
        <v>3041.7</v>
      </c>
      <c r="I272" s="412">
        <f>'[3]Բյուջե-2023'!$BB$40</f>
        <v>29000</v>
      </c>
    </row>
    <row r="273" spans="1:9" s="362" customFormat="1" ht="10.5" customHeight="1">
      <c r="A273" s="397">
        <v>3000</v>
      </c>
      <c r="B273" s="407" t="s">
        <v>384</v>
      </c>
      <c r="C273" s="25">
        <v>0</v>
      </c>
      <c r="D273" s="370">
        <v>0</v>
      </c>
      <c r="E273" s="408" t="s">
        <v>1013</v>
      </c>
      <c r="F273" s="398" t="s">
        <v>109</v>
      </c>
      <c r="G273" s="399">
        <f>H273</f>
        <v>25000</v>
      </c>
      <c r="H273" s="400">
        <f>H294</f>
        <v>25000</v>
      </c>
      <c r="I273" s="401"/>
    </row>
    <row r="274" spans="1:9" ht="11.25" customHeight="1">
      <c r="A274" s="363"/>
      <c r="B274" s="354"/>
      <c r="C274" s="355"/>
      <c r="D274" s="356"/>
      <c r="E274" s="364" t="s">
        <v>258</v>
      </c>
      <c r="F274" s="365"/>
      <c r="G274" s="402"/>
      <c r="H274" s="403"/>
      <c r="I274" s="368"/>
    </row>
    <row r="275" spans="1:9" ht="15.75">
      <c r="A275" s="369">
        <v>3010</v>
      </c>
      <c r="B275" s="407" t="s">
        <v>384</v>
      </c>
      <c r="C275" s="25">
        <v>1</v>
      </c>
      <c r="D275" s="370">
        <v>0</v>
      </c>
      <c r="E275" s="371" t="s">
        <v>383</v>
      </c>
      <c r="F275" s="372" t="s">
        <v>110</v>
      </c>
      <c r="G275" s="385"/>
      <c r="H275" s="386"/>
      <c r="I275" s="387"/>
    </row>
    <row r="276" spans="1:9" s="37" customFormat="1" ht="10.5" customHeight="1">
      <c r="A276" s="369"/>
      <c r="B276" s="354"/>
      <c r="C276" s="25"/>
      <c r="D276" s="370"/>
      <c r="E276" s="364" t="s">
        <v>259</v>
      </c>
      <c r="F276" s="372"/>
      <c r="G276" s="375"/>
      <c r="H276" s="376"/>
      <c r="I276" s="377"/>
    </row>
    <row r="277" spans="1:9" ht="15.75">
      <c r="A277" s="369">
        <v>3011</v>
      </c>
      <c r="B277" s="409" t="s">
        <v>384</v>
      </c>
      <c r="C277" s="379">
        <v>1</v>
      </c>
      <c r="D277" s="380">
        <v>1</v>
      </c>
      <c r="E277" s="364" t="s">
        <v>111</v>
      </c>
      <c r="F277" s="391" t="s">
        <v>112</v>
      </c>
      <c r="G277" s="385"/>
      <c r="H277" s="386"/>
      <c r="I277" s="387"/>
    </row>
    <row r="278" spans="1:9" ht="15.75">
      <c r="A278" s="369">
        <v>3012</v>
      </c>
      <c r="B278" s="409" t="s">
        <v>384</v>
      </c>
      <c r="C278" s="379">
        <v>1</v>
      </c>
      <c r="D278" s="380">
        <v>2</v>
      </c>
      <c r="E278" s="364" t="s">
        <v>113</v>
      </c>
      <c r="F278" s="391" t="s">
        <v>114</v>
      </c>
      <c r="G278" s="385"/>
      <c r="H278" s="386"/>
      <c r="I278" s="387"/>
    </row>
    <row r="279" spans="1:9" ht="15.75">
      <c r="A279" s="369">
        <v>3020</v>
      </c>
      <c r="B279" s="407" t="s">
        <v>384</v>
      </c>
      <c r="C279" s="25">
        <v>2</v>
      </c>
      <c r="D279" s="370">
        <v>0</v>
      </c>
      <c r="E279" s="371" t="s">
        <v>115</v>
      </c>
      <c r="F279" s="372" t="s">
        <v>116</v>
      </c>
      <c r="G279" s="385"/>
      <c r="H279" s="386"/>
      <c r="I279" s="387"/>
    </row>
    <row r="280" spans="1:9" s="37" customFormat="1" ht="10.5" customHeight="1">
      <c r="A280" s="369"/>
      <c r="B280" s="354"/>
      <c r="C280" s="25"/>
      <c r="D280" s="370"/>
      <c r="E280" s="364" t="s">
        <v>259</v>
      </c>
      <c r="F280" s="372"/>
      <c r="G280" s="375"/>
      <c r="H280" s="376"/>
      <c r="I280" s="377"/>
    </row>
    <row r="281" spans="1:9" ht="15.75">
      <c r="A281" s="369">
        <v>3021</v>
      </c>
      <c r="B281" s="409" t="s">
        <v>384</v>
      </c>
      <c r="C281" s="379">
        <v>2</v>
      </c>
      <c r="D281" s="380">
        <v>1</v>
      </c>
      <c r="E281" s="364" t="s">
        <v>115</v>
      </c>
      <c r="F281" s="391" t="s">
        <v>117</v>
      </c>
      <c r="G281" s="385"/>
      <c r="H281" s="386"/>
      <c r="I281" s="387"/>
    </row>
    <row r="282" spans="1:9" ht="15.75">
      <c r="A282" s="369">
        <v>3030</v>
      </c>
      <c r="B282" s="407" t="s">
        <v>384</v>
      </c>
      <c r="C282" s="25">
        <v>3</v>
      </c>
      <c r="D282" s="370">
        <v>0</v>
      </c>
      <c r="E282" s="371" t="s">
        <v>118</v>
      </c>
      <c r="F282" s="372" t="s">
        <v>119</v>
      </c>
      <c r="G282" s="385"/>
      <c r="H282" s="386"/>
      <c r="I282" s="387"/>
    </row>
    <row r="283" spans="1:9" s="37" customFormat="1" ht="15.75">
      <c r="A283" s="369"/>
      <c r="B283" s="354"/>
      <c r="C283" s="25"/>
      <c r="D283" s="370"/>
      <c r="E283" s="364" t="s">
        <v>259</v>
      </c>
      <c r="F283" s="372"/>
      <c r="G283" s="375"/>
      <c r="H283" s="376"/>
      <c r="I283" s="377"/>
    </row>
    <row r="284" spans="1:9" s="37" customFormat="1" ht="15.75">
      <c r="A284" s="369">
        <v>3031</v>
      </c>
      <c r="B284" s="409" t="s">
        <v>384</v>
      </c>
      <c r="C284" s="379">
        <v>3</v>
      </c>
      <c r="D284" s="380" t="s">
        <v>288</v>
      </c>
      <c r="E284" s="364" t="s">
        <v>118</v>
      </c>
      <c r="F284" s="372"/>
      <c r="G284" s="375"/>
      <c r="H284" s="376"/>
      <c r="I284" s="377"/>
    </row>
    <row r="285" spans="1:9" ht="15.75">
      <c r="A285" s="369">
        <v>3040</v>
      </c>
      <c r="B285" s="407" t="s">
        <v>384</v>
      </c>
      <c r="C285" s="25">
        <v>4</v>
      </c>
      <c r="D285" s="370">
        <v>0</v>
      </c>
      <c r="E285" s="371" t="s">
        <v>120</v>
      </c>
      <c r="F285" s="372" t="s">
        <v>121</v>
      </c>
      <c r="G285" s="385"/>
      <c r="H285" s="386"/>
      <c r="I285" s="387"/>
    </row>
    <row r="286" spans="1:9" s="37" customFormat="1" ht="10.5" customHeight="1">
      <c r="A286" s="369"/>
      <c r="B286" s="354"/>
      <c r="C286" s="25"/>
      <c r="D286" s="370"/>
      <c r="E286" s="364" t="s">
        <v>259</v>
      </c>
      <c r="F286" s="372"/>
      <c r="G286" s="375"/>
      <c r="H286" s="376"/>
      <c r="I286" s="377"/>
    </row>
    <row r="287" spans="1:9" ht="15.75">
      <c r="A287" s="369">
        <v>3041</v>
      </c>
      <c r="B287" s="409" t="s">
        <v>384</v>
      </c>
      <c r="C287" s="379">
        <v>4</v>
      </c>
      <c r="D287" s="380">
        <v>1</v>
      </c>
      <c r="E287" s="364" t="s">
        <v>120</v>
      </c>
      <c r="F287" s="391" t="s">
        <v>122</v>
      </c>
      <c r="G287" s="385"/>
      <c r="H287" s="386"/>
      <c r="I287" s="387"/>
    </row>
    <row r="288" spans="1:9" ht="15.75">
      <c r="A288" s="369">
        <v>3050</v>
      </c>
      <c r="B288" s="407" t="s">
        <v>384</v>
      </c>
      <c r="C288" s="25">
        <v>5</v>
      </c>
      <c r="D288" s="370">
        <v>0</v>
      </c>
      <c r="E288" s="371" t="s">
        <v>123</v>
      </c>
      <c r="F288" s="372" t="s">
        <v>124</v>
      </c>
      <c r="G288" s="385"/>
      <c r="H288" s="386"/>
      <c r="I288" s="387"/>
    </row>
    <row r="289" spans="1:9" s="37" customFormat="1" ht="10.5" customHeight="1">
      <c r="A289" s="369"/>
      <c r="B289" s="354"/>
      <c r="C289" s="25"/>
      <c r="D289" s="370"/>
      <c r="E289" s="364" t="s">
        <v>259</v>
      </c>
      <c r="F289" s="372"/>
      <c r="G289" s="375"/>
      <c r="H289" s="376"/>
      <c r="I289" s="377"/>
    </row>
    <row r="290" spans="1:9" ht="15.75">
      <c r="A290" s="369">
        <v>3051</v>
      </c>
      <c r="B290" s="409" t="s">
        <v>384</v>
      </c>
      <c r="C290" s="379">
        <v>5</v>
      </c>
      <c r="D290" s="380">
        <v>1</v>
      </c>
      <c r="E290" s="364" t="s">
        <v>123</v>
      </c>
      <c r="F290" s="391" t="s">
        <v>124</v>
      </c>
      <c r="G290" s="385"/>
      <c r="H290" s="386"/>
      <c r="I290" s="387"/>
    </row>
    <row r="291" spans="1:9" ht="15.75">
      <c r="A291" s="369">
        <v>3060</v>
      </c>
      <c r="B291" s="407" t="s">
        <v>384</v>
      </c>
      <c r="C291" s="25">
        <v>6</v>
      </c>
      <c r="D291" s="370">
        <v>0</v>
      </c>
      <c r="E291" s="371" t="s">
        <v>125</v>
      </c>
      <c r="F291" s="372" t="s">
        <v>126</v>
      </c>
      <c r="G291" s="385"/>
      <c r="H291" s="386"/>
      <c r="I291" s="387"/>
    </row>
    <row r="292" spans="1:9" s="37" customFormat="1" ht="10.5" customHeight="1">
      <c r="A292" s="369"/>
      <c r="B292" s="354"/>
      <c r="C292" s="25"/>
      <c r="D292" s="370"/>
      <c r="E292" s="364" t="s">
        <v>259</v>
      </c>
      <c r="F292" s="372"/>
      <c r="G292" s="375"/>
      <c r="H292" s="376"/>
      <c r="I292" s="377"/>
    </row>
    <row r="293" spans="1:9" ht="15.75">
      <c r="A293" s="369">
        <v>3061</v>
      </c>
      <c r="B293" s="409" t="s">
        <v>384</v>
      </c>
      <c r="C293" s="379">
        <v>6</v>
      </c>
      <c r="D293" s="380">
        <v>1</v>
      </c>
      <c r="E293" s="364" t="s">
        <v>125</v>
      </c>
      <c r="F293" s="391" t="s">
        <v>126</v>
      </c>
      <c r="G293" s="385"/>
      <c r="H293" s="386"/>
      <c r="I293" s="387"/>
    </row>
    <row r="294" spans="1:9" ht="28.5">
      <c r="A294" s="369">
        <v>3070</v>
      </c>
      <c r="B294" s="407" t="s">
        <v>384</v>
      </c>
      <c r="C294" s="25">
        <v>7</v>
      </c>
      <c r="D294" s="370">
        <v>0</v>
      </c>
      <c r="E294" s="371" t="s">
        <v>127</v>
      </c>
      <c r="F294" s="372" t="s">
        <v>128</v>
      </c>
      <c r="G294" s="382">
        <f>H294</f>
        <v>25000</v>
      </c>
      <c r="H294" s="383">
        <f>H296</f>
        <v>25000</v>
      </c>
      <c r="I294" s="387"/>
    </row>
    <row r="295" spans="1:9" s="37" customFormat="1" ht="10.5" customHeight="1">
      <c r="A295" s="369"/>
      <c r="B295" s="354"/>
      <c r="C295" s="25"/>
      <c r="D295" s="370"/>
      <c r="E295" s="364" t="s">
        <v>259</v>
      </c>
      <c r="F295" s="372"/>
      <c r="G295" s="375"/>
      <c r="H295" s="376"/>
      <c r="I295" s="377"/>
    </row>
    <row r="296" spans="1:9" ht="24">
      <c r="A296" s="369">
        <v>3071</v>
      </c>
      <c r="B296" s="409" t="s">
        <v>384</v>
      </c>
      <c r="C296" s="379">
        <v>7</v>
      </c>
      <c r="D296" s="380">
        <v>1</v>
      </c>
      <c r="E296" s="364" t="s">
        <v>127</v>
      </c>
      <c r="F296" s="391" t="s">
        <v>130</v>
      </c>
      <c r="G296" s="382">
        <f>H296</f>
        <v>25000</v>
      </c>
      <c r="H296" s="383">
        <f>'[3]Բյուջե-2023'!$C$39</f>
        <v>25000</v>
      </c>
      <c r="I296" s="387"/>
    </row>
    <row r="297" spans="1:9" ht="36">
      <c r="A297" s="369">
        <v>3080</v>
      </c>
      <c r="B297" s="407" t="s">
        <v>384</v>
      </c>
      <c r="C297" s="25">
        <v>8</v>
      </c>
      <c r="D297" s="370">
        <v>0</v>
      </c>
      <c r="E297" s="371" t="s">
        <v>131</v>
      </c>
      <c r="F297" s="372" t="s">
        <v>132</v>
      </c>
      <c r="G297" s="385"/>
      <c r="H297" s="386"/>
      <c r="I297" s="387"/>
    </row>
    <row r="298" spans="1:9" s="37" customFormat="1" ht="10.5" customHeight="1">
      <c r="A298" s="369"/>
      <c r="B298" s="354"/>
      <c r="C298" s="25"/>
      <c r="D298" s="370"/>
      <c r="E298" s="364" t="s">
        <v>259</v>
      </c>
      <c r="F298" s="372"/>
      <c r="G298" s="375"/>
      <c r="H298" s="376"/>
      <c r="I298" s="377"/>
    </row>
    <row r="299" spans="1:9" ht="24">
      <c r="A299" s="369">
        <v>3081</v>
      </c>
      <c r="B299" s="409" t="s">
        <v>384</v>
      </c>
      <c r="C299" s="379">
        <v>8</v>
      </c>
      <c r="D299" s="380">
        <v>1</v>
      </c>
      <c r="E299" s="364" t="s">
        <v>131</v>
      </c>
      <c r="F299" s="391" t="s">
        <v>133</v>
      </c>
      <c r="G299" s="385"/>
      <c r="H299" s="386"/>
      <c r="I299" s="387"/>
    </row>
    <row r="300" spans="1:9" s="37" customFormat="1" ht="10.5" customHeight="1">
      <c r="A300" s="369"/>
      <c r="B300" s="354"/>
      <c r="C300" s="25"/>
      <c r="D300" s="370"/>
      <c r="E300" s="364" t="s">
        <v>259</v>
      </c>
      <c r="F300" s="372"/>
      <c r="G300" s="375"/>
      <c r="H300" s="376"/>
      <c r="I300" s="377"/>
    </row>
    <row r="301" spans="1:9" ht="28.5">
      <c r="A301" s="369">
        <v>3090</v>
      </c>
      <c r="B301" s="407" t="s">
        <v>384</v>
      </c>
      <c r="C301" s="25">
        <v>9</v>
      </c>
      <c r="D301" s="370">
        <v>0</v>
      </c>
      <c r="E301" s="371" t="s">
        <v>134</v>
      </c>
      <c r="F301" s="372" t="s">
        <v>135</v>
      </c>
      <c r="G301" s="385"/>
      <c r="H301" s="386"/>
      <c r="I301" s="387"/>
    </row>
    <row r="302" spans="1:9" s="37" customFormat="1" ht="10.5" customHeight="1">
      <c r="A302" s="369"/>
      <c r="B302" s="354"/>
      <c r="C302" s="25"/>
      <c r="D302" s="370"/>
      <c r="E302" s="364" t="s">
        <v>259</v>
      </c>
      <c r="F302" s="372"/>
      <c r="G302" s="375"/>
      <c r="H302" s="376"/>
      <c r="I302" s="377"/>
    </row>
    <row r="303" spans="1:9" ht="17.25" customHeight="1">
      <c r="A303" s="435">
        <v>3091</v>
      </c>
      <c r="B303" s="409" t="s">
        <v>384</v>
      </c>
      <c r="C303" s="436">
        <v>9</v>
      </c>
      <c r="D303" s="437">
        <v>1</v>
      </c>
      <c r="E303" s="438" t="s">
        <v>134</v>
      </c>
      <c r="F303" s="439" t="s">
        <v>136</v>
      </c>
      <c r="G303" s="440"/>
      <c r="H303" s="441"/>
      <c r="I303" s="442"/>
    </row>
    <row r="304" spans="1:9" ht="30" customHeight="1">
      <c r="A304" s="435">
        <v>3092</v>
      </c>
      <c r="B304" s="409" t="s">
        <v>384</v>
      </c>
      <c r="C304" s="436">
        <v>9</v>
      </c>
      <c r="D304" s="437">
        <v>2</v>
      </c>
      <c r="E304" s="438" t="s">
        <v>405</v>
      </c>
      <c r="F304" s="439"/>
      <c r="G304" s="440"/>
      <c r="H304" s="441"/>
      <c r="I304" s="442"/>
    </row>
    <row r="305" spans="1:9" s="362" customFormat="1" ht="21.75" customHeight="1">
      <c r="A305" s="443">
        <v>3100</v>
      </c>
      <c r="B305" s="25" t="s">
        <v>385</v>
      </c>
      <c r="C305" s="25">
        <v>0</v>
      </c>
      <c r="D305" s="370">
        <v>0</v>
      </c>
      <c r="E305" s="80" t="s">
        <v>1014</v>
      </c>
      <c r="F305" s="444"/>
      <c r="G305" s="399">
        <f>H305+I305</f>
        <v>72293.11600000001</v>
      </c>
      <c r="H305" s="582">
        <f>H307</f>
        <v>72293.11600000001</v>
      </c>
      <c r="I305" s="445">
        <f>I307</f>
        <v>0</v>
      </c>
    </row>
    <row r="306" spans="1:9" ht="11.25" customHeight="1">
      <c r="A306" s="435"/>
      <c r="B306" s="354"/>
      <c r="C306" s="355"/>
      <c r="D306" s="356"/>
      <c r="E306" s="364" t="s">
        <v>258</v>
      </c>
      <c r="F306" s="365"/>
      <c r="G306" s="446"/>
      <c r="H306" s="583"/>
      <c r="I306" s="368"/>
    </row>
    <row r="307" spans="1:9" ht="24">
      <c r="A307" s="435">
        <v>3110</v>
      </c>
      <c r="B307" s="447" t="s">
        <v>385</v>
      </c>
      <c r="C307" s="447">
        <v>1</v>
      </c>
      <c r="D307" s="448">
        <v>0</v>
      </c>
      <c r="E307" s="430" t="s">
        <v>185</v>
      </c>
      <c r="F307" s="391"/>
      <c r="G307" s="382">
        <f>H307+I307</f>
        <v>72293.11600000001</v>
      </c>
      <c r="H307" s="584">
        <f>H309</f>
        <v>72293.11600000001</v>
      </c>
      <c r="I307" s="387">
        <f>I309</f>
        <v>0</v>
      </c>
    </row>
    <row r="308" spans="1:9" s="37" customFormat="1" ht="10.5" customHeight="1">
      <c r="A308" s="435"/>
      <c r="B308" s="354"/>
      <c r="C308" s="25"/>
      <c r="D308" s="370"/>
      <c r="E308" s="364" t="s">
        <v>259</v>
      </c>
      <c r="F308" s="372"/>
      <c r="G308" s="375"/>
      <c r="H308" s="376"/>
      <c r="I308" s="377"/>
    </row>
    <row r="309" spans="1:9" ht="16.5" thickBot="1">
      <c r="A309" s="449">
        <v>3112</v>
      </c>
      <c r="B309" s="450" t="s">
        <v>385</v>
      </c>
      <c r="C309" s="450">
        <v>1</v>
      </c>
      <c r="D309" s="451">
        <v>2</v>
      </c>
      <c r="E309" s="452" t="s">
        <v>186</v>
      </c>
      <c r="F309" s="453"/>
      <c r="G309" s="454">
        <f>H309+I309</f>
        <v>72293.11600000001</v>
      </c>
      <c r="H309" s="581">
        <f>'[4]Բյուջե-2023'!$C$41</f>
        <v>72293.11600000001</v>
      </c>
      <c r="I309" s="455"/>
    </row>
    <row r="310" spans="2:4" ht="15.75">
      <c r="B310" s="456"/>
      <c r="C310" s="67"/>
      <c r="D310" s="457"/>
    </row>
    <row r="311" spans="2:8" ht="15.75">
      <c r="B311" s="459"/>
      <c r="C311" s="67"/>
      <c r="D311" s="457"/>
      <c r="H311" s="460"/>
    </row>
    <row r="312" spans="2:5" ht="15.75">
      <c r="B312" s="459"/>
      <c r="C312" s="67"/>
      <c r="D312" s="457"/>
      <c r="E312" s="327"/>
    </row>
    <row r="313" spans="2:4" ht="15.75">
      <c r="B313" s="459"/>
      <c r="C313" s="71"/>
      <c r="D313" s="461"/>
    </row>
  </sheetData>
  <sheetProtection/>
  <mergeCells count="12">
    <mergeCell ref="C5:C6"/>
    <mergeCell ref="D5:D6"/>
    <mergeCell ref="H5:I5"/>
    <mergeCell ref="E181:E182"/>
    <mergeCell ref="A1:I1"/>
    <mergeCell ref="A2:I2"/>
    <mergeCell ref="H4:I4"/>
    <mergeCell ref="A5:A6"/>
    <mergeCell ref="E5:E6"/>
    <mergeCell ref="F5:F6"/>
    <mergeCell ref="G5:G6"/>
    <mergeCell ref="B5:B6"/>
  </mergeCells>
  <printOptions/>
  <pageMargins left="0.38" right="0.17" top="0.17" bottom="0.16" header="0.17" footer="0.16"/>
  <pageSetup firstPageNumber="7" useFirstPageNumber="1"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906"/>
  <sheetViews>
    <sheetView zoomScale="160" zoomScaleNormal="160" zoomScalePageLayoutView="0" workbookViewId="0" topLeftCell="A5">
      <pane ySplit="3270" topLeftCell="A80" activePane="topLeft" state="split"/>
      <selection pane="topLeft" activeCell="E8" sqref="E8"/>
      <selection pane="bottomLeft" activeCell="E88" sqref="E88"/>
    </sheetView>
  </sheetViews>
  <sheetFormatPr defaultColWidth="8.8515625" defaultRowHeight="12.75"/>
  <cols>
    <col min="1" max="1" width="4.8515625" style="82" customWidth="1"/>
    <col min="2" max="2" width="49.57421875" style="82" customWidth="1"/>
    <col min="3" max="3" width="6.28125" style="92" customWidth="1"/>
    <col min="4" max="4" width="13.57421875" style="82" customWidth="1"/>
    <col min="5" max="5" width="15.00390625" style="82" customWidth="1"/>
    <col min="6" max="6" width="11.57421875" style="82" customWidth="1"/>
    <col min="7" max="10" width="8.8515625" style="82" customWidth="1"/>
    <col min="11" max="11" width="9.140625" style="82" bestFit="1" customWidth="1"/>
    <col min="12" max="16384" width="8.8515625" style="82" customWidth="1"/>
  </cols>
  <sheetData>
    <row r="1" spans="1:6" s="93" customFormat="1" ht="27" customHeight="1">
      <c r="A1" s="795" t="s">
        <v>307</v>
      </c>
      <c r="B1" s="795"/>
      <c r="C1" s="795"/>
      <c r="D1" s="795"/>
      <c r="E1" s="795"/>
      <c r="F1" s="795"/>
    </row>
    <row r="2" spans="1:6" ht="37.5" customHeight="1">
      <c r="A2" s="796" t="s">
        <v>308</v>
      </c>
      <c r="B2" s="796"/>
      <c r="C2" s="796"/>
      <c r="D2" s="796"/>
      <c r="E2" s="796"/>
      <c r="F2" s="796"/>
    </row>
    <row r="3" spans="1:3" ht="6.75" customHeight="1">
      <c r="A3" s="94" t="s">
        <v>944</v>
      </c>
      <c r="B3" s="94"/>
      <c r="C3" s="94"/>
    </row>
    <row r="4" spans="5:6" ht="13.5" thickBot="1">
      <c r="E4" s="781" t="s">
        <v>305</v>
      </c>
      <c r="F4" s="781"/>
    </row>
    <row r="5" spans="1:6" ht="30" customHeight="1" thickBot="1">
      <c r="A5" s="797" t="s">
        <v>309</v>
      </c>
      <c r="B5" s="95" t="s">
        <v>187</v>
      </c>
      <c r="C5" s="96"/>
      <c r="D5" s="801" t="s">
        <v>310</v>
      </c>
      <c r="E5" s="799" t="s">
        <v>258</v>
      </c>
      <c r="F5" s="800"/>
    </row>
    <row r="6" spans="1:6" ht="22.5" customHeight="1" thickBot="1">
      <c r="A6" s="798"/>
      <c r="B6" s="86" t="s">
        <v>188</v>
      </c>
      <c r="C6" s="87" t="s">
        <v>189</v>
      </c>
      <c r="D6" s="802"/>
      <c r="E6" s="83" t="s">
        <v>301</v>
      </c>
      <c r="F6" s="83" t="s">
        <v>302</v>
      </c>
    </row>
    <row r="7" spans="1:6" ht="13.5" thickBot="1">
      <c r="A7" s="84">
        <v>1</v>
      </c>
      <c r="B7" s="84">
        <v>2</v>
      </c>
      <c r="C7" s="84" t="s">
        <v>190</v>
      </c>
      <c r="D7" s="84">
        <v>4</v>
      </c>
      <c r="E7" s="84">
        <v>5</v>
      </c>
      <c r="F7" s="84">
        <v>6</v>
      </c>
    </row>
    <row r="8" spans="1:15" ht="18" customHeight="1" thickBot="1">
      <c r="A8" s="97">
        <v>4000</v>
      </c>
      <c r="B8" s="98" t="s">
        <v>945</v>
      </c>
      <c r="C8" s="99"/>
      <c r="D8" s="100">
        <f>E8+F8</f>
        <v>1534897.9329999997</v>
      </c>
      <c r="E8" s="578">
        <f>E10</f>
        <v>1458843.2459999998</v>
      </c>
      <c r="F8" s="580">
        <f>F171+F206+F10</f>
        <v>76054.687</v>
      </c>
      <c r="N8" s="101"/>
      <c r="O8" s="85"/>
    </row>
    <row r="9" spans="1:11" ht="13.5" thickBot="1">
      <c r="A9" s="102"/>
      <c r="B9" s="103" t="s">
        <v>260</v>
      </c>
      <c r="C9" s="104"/>
      <c r="D9" s="105"/>
      <c r="E9" s="106"/>
      <c r="F9" s="107"/>
      <c r="K9" s="108"/>
    </row>
    <row r="10" spans="1:6" ht="14.25" customHeight="1" thickBot="1">
      <c r="A10" s="102">
        <v>4050</v>
      </c>
      <c r="B10" s="109" t="s">
        <v>946</v>
      </c>
      <c r="C10" s="110" t="s">
        <v>522</v>
      </c>
      <c r="D10" s="105">
        <f>E10</f>
        <v>1458843.2459999998</v>
      </c>
      <c r="E10" s="111">
        <f>E12+E25+E68+E83+E127+E142+N145+E93</f>
        <v>1458843.2459999998</v>
      </c>
      <c r="F10" s="112">
        <f>F167</f>
        <v>0</v>
      </c>
    </row>
    <row r="11" spans="1:6" ht="13.5" thickBot="1">
      <c r="A11" s="102"/>
      <c r="B11" s="103" t="s">
        <v>260</v>
      </c>
      <c r="C11" s="104"/>
      <c r="D11" s="105"/>
      <c r="E11" s="106"/>
      <c r="F11" s="107"/>
    </row>
    <row r="12" spans="1:6" ht="11.25" customHeight="1" thickBot="1">
      <c r="A12" s="113">
        <v>4100</v>
      </c>
      <c r="B12" s="114" t="s">
        <v>947</v>
      </c>
      <c r="C12" s="115" t="s">
        <v>522</v>
      </c>
      <c r="D12" s="105">
        <f>E12</f>
        <v>271750.2</v>
      </c>
      <c r="E12" s="106">
        <f>E14+E22</f>
        <v>271750.2</v>
      </c>
      <c r="F12" s="116" t="s">
        <v>531</v>
      </c>
    </row>
    <row r="13" spans="1:6" ht="13.5" thickBot="1">
      <c r="A13" s="102"/>
      <c r="B13" s="103" t="s">
        <v>260</v>
      </c>
      <c r="C13" s="104"/>
      <c r="D13" s="105"/>
      <c r="E13" s="106"/>
      <c r="F13" s="107"/>
    </row>
    <row r="14" spans="1:6" ht="23.25" customHeight="1" thickBot="1">
      <c r="A14" s="117">
        <v>4110</v>
      </c>
      <c r="B14" s="118" t="s">
        <v>948</v>
      </c>
      <c r="C14" s="119" t="s">
        <v>522</v>
      </c>
      <c r="D14" s="120">
        <f>E14</f>
        <v>271750.2</v>
      </c>
      <c r="E14" s="121">
        <f>E16+E17+E18</f>
        <v>271750.2</v>
      </c>
      <c r="F14" s="116" t="s">
        <v>531</v>
      </c>
    </row>
    <row r="15" spans="1:6" ht="13.5" thickBot="1">
      <c r="A15" s="117"/>
      <c r="B15" s="103" t="s">
        <v>259</v>
      </c>
      <c r="C15" s="119"/>
      <c r="D15" s="120"/>
      <c r="E15" s="121"/>
      <c r="F15" s="116"/>
    </row>
    <row r="16" spans="1:6" ht="24">
      <c r="A16" s="122">
        <v>4111</v>
      </c>
      <c r="B16" s="123" t="s">
        <v>191</v>
      </c>
      <c r="C16" s="124" t="s">
        <v>387</v>
      </c>
      <c r="D16" s="125">
        <f>E16</f>
        <v>245750.2</v>
      </c>
      <c r="E16" s="126">
        <f>'[3]Բյուջե-2023'!$D$42</f>
        <v>245750.2</v>
      </c>
      <c r="F16" s="127" t="s">
        <v>531</v>
      </c>
    </row>
    <row r="17" spans="1:6" ht="24">
      <c r="A17" s="122">
        <v>4112</v>
      </c>
      <c r="B17" s="123" t="s">
        <v>192</v>
      </c>
      <c r="C17" s="77" t="s">
        <v>388</v>
      </c>
      <c r="D17" s="125">
        <f>E17</f>
        <v>25000</v>
      </c>
      <c r="E17" s="128">
        <f>'[3]Բյուջե-2023'!$E$42</f>
        <v>25000</v>
      </c>
      <c r="F17" s="127" t="s">
        <v>531</v>
      </c>
    </row>
    <row r="18" spans="1:6" ht="12.75">
      <c r="A18" s="122">
        <v>4114</v>
      </c>
      <c r="B18" s="123" t="s">
        <v>193</v>
      </c>
      <c r="C18" s="77" t="s">
        <v>386</v>
      </c>
      <c r="D18" s="125">
        <f>E18</f>
        <v>1000</v>
      </c>
      <c r="E18" s="128">
        <f>'[3]Բյուջե-2023'!$F$42</f>
        <v>1000</v>
      </c>
      <c r="F18" s="127" t="s">
        <v>531</v>
      </c>
    </row>
    <row r="19" spans="1:6" ht="23.25" thickBot="1">
      <c r="A19" s="122">
        <v>4120</v>
      </c>
      <c r="B19" s="129" t="s">
        <v>949</v>
      </c>
      <c r="C19" s="130" t="s">
        <v>522</v>
      </c>
      <c r="D19" s="131"/>
      <c r="E19" s="128"/>
      <c r="F19" s="127" t="s">
        <v>531</v>
      </c>
    </row>
    <row r="20" spans="1:6" ht="13.5" thickBot="1">
      <c r="A20" s="117"/>
      <c r="B20" s="103" t="s">
        <v>259</v>
      </c>
      <c r="C20" s="119"/>
      <c r="D20" s="120"/>
      <c r="E20" s="121"/>
      <c r="F20" s="116"/>
    </row>
    <row r="21" spans="1:6" ht="13.5" customHeight="1">
      <c r="A21" s="122">
        <v>4121</v>
      </c>
      <c r="B21" s="123" t="s">
        <v>194</v>
      </c>
      <c r="C21" s="77" t="s">
        <v>389</v>
      </c>
      <c r="D21" s="125"/>
      <c r="E21" s="128"/>
      <c r="F21" s="127" t="s">
        <v>531</v>
      </c>
    </row>
    <row r="22" spans="1:6" ht="25.5" customHeight="1" thickBot="1">
      <c r="A22" s="122">
        <v>4130</v>
      </c>
      <c r="B22" s="129" t="s">
        <v>950</v>
      </c>
      <c r="C22" s="130" t="s">
        <v>522</v>
      </c>
      <c r="D22" s="125">
        <f>E22</f>
        <v>0</v>
      </c>
      <c r="E22" s="128">
        <f>E24</f>
        <v>0</v>
      </c>
      <c r="F22" s="116" t="s">
        <v>531</v>
      </c>
    </row>
    <row r="23" spans="1:6" ht="13.5" thickBot="1">
      <c r="A23" s="117"/>
      <c r="B23" s="103" t="s">
        <v>259</v>
      </c>
      <c r="C23" s="119"/>
      <c r="D23" s="120"/>
      <c r="E23" s="121"/>
      <c r="F23" s="116"/>
    </row>
    <row r="24" spans="1:6" ht="13.5" customHeight="1" thickBot="1">
      <c r="A24" s="132">
        <v>4131</v>
      </c>
      <c r="B24" s="133" t="s">
        <v>390</v>
      </c>
      <c r="C24" s="134" t="s">
        <v>391</v>
      </c>
      <c r="D24" s="135">
        <f>E24</f>
        <v>0</v>
      </c>
      <c r="E24" s="136"/>
      <c r="F24" s="116" t="s">
        <v>531</v>
      </c>
    </row>
    <row r="25" spans="1:6" ht="24" customHeight="1" thickBot="1">
      <c r="A25" s="113">
        <v>4200</v>
      </c>
      <c r="B25" s="137" t="s">
        <v>951</v>
      </c>
      <c r="C25" s="115" t="s">
        <v>522</v>
      </c>
      <c r="D25" s="105">
        <f>E25</f>
        <v>243014.27</v>
      </c>
      <c r="E25" s="106">
        <f>E27+E36+E51+E41+E54+E58</f>
        <v>243014.27</v>
      </c>
      <c r="F25" s="138" t="s">
        <v>531</v>
      </c>
    </row>
    <row r="26" spans="1:6" ht="13.5" thickBot="1">
      <c r="A26" s="102"/>
      <c r="B26" s="103" t="s">
        <v>260</v>
      </c>
      <c r="C26" s="104"/>
      <c r="D26" s="105"/>
      <c r="E26" s="106"/>
      <c r="F26" s="107"/>
    </row>
    <row r="27" spans="1:6" ht="15" customHeight="1" thickBot="1">
      <c r="A27" s="117">
        <v>4210</v>
      </c>
      <c r="B27" s="139" t="s">
        <v>952</v>
      </c>
      <c r="C27" s="119" t="s">
        <v>522</v>
      </c>
      <c r="D27" s="120">
        <f>E27</f>
        <v>200360.67</v>
      </c>
      <c r="E27" s="121">
        <f>E30+E31+E32+E33+E34</f>
        <v>200360.67</v>
      </c>
      <c r="F27" s="116" t="s">
        <v>531</v>
      </c>
    </row>
    <row r="28" spans="1:6" ht="13.5" thickBot="1">
      <c r="A28" s="117"/>
      <c r="B28" s="103" t="s">
        <v>259</v>
      </c>
      <c r="C28" s="119"/>
      <c r="D28" s="120"/>
      <c r="E28" s="121"/>
      <c r="F28" s="116"/>
    </row>
    <row r="29" spans="1:6" ht="24">
      <c r="A29" s="122">
        <v>4211</v>
      </c>
      <c r="B29" s="123" t="s">
        <v>392</v>
      </c>
      <c r="C29" s="77" t="s">
        <v>393</v>
      </c>
      <c r="D29" s="125"/>
      <c r="E29" s="128"/>
      <c r="F29" s="127" t="s">
        <v>531</v>
      </c>
    </row>
    <row r="30" spans="1:6" ht="12.75">
      <c r="A30" s="122">
        <v>4212</v>
      </c>
      <c r="B30" s="129" t="s">
        <v>953</v>
      </c>
      <c r="C30" s="77" t="s">
        <v>394</v>
      </c>
      <c r="D30" s="125">
        <f>E30</f>
        <v>23100</v>
      </c>
      <c r="E30" s="128">
        <f>'[3]Բյուջե-2023'!$H$42+'[3]Բյուջե-2023'!$I$42</f>
        <v>23100</v>
      </c>
      <c r="F30" s="127" t="s">
        <v>531</v>
      </c>
    </row>
    <row r="31" spans="1:6" ht="12.75">
      <c r="A31" s="122">
        <v>4213</v>
      </c>
      <c r="B31" s="123" t="s">
        <v>195</v>
      </c>
      <c r="C31" s="77" t="s">
        <v>395</v>
      </c>
      <c r="D31" s="125">
        <f>E31</f>
        <v>173360.67</v>
      </c>
      <c r="E31" s="128">
        <f>'[4]Բյուջե-2023'!$J$42+'[4]Բյուջե-2023'!$K$42+'[4]Բյուջե-2023'!$L$42</f>
        <v>173360.67</v>
      </c>
      <c r="F31" s="127" t="s">
        <v>531</v>
      </c>
    </row>
    <row r="32" spans="1:6" ht="12.75">
      <c r="A32" s="122">
        <v>4214</v>
      </c>
      <c r="B32" s="123" t="s">
        <v>196</v>
      </c>
      <c r="C32" s="77" t="s">
        <v>396</v>
      </c>
      <c r="D32" s="125">
        <f>E32</f>
        <v>2200</v>
      </c>
      <c r="E32" s="128">
        <f>'[3]Բյուջե-2023'!$M$42+'[3]Բյուջե-2023'!$O$42+'[3]Բյուջե-2023'!$P$42</f>
        <v>2200</v>
      </c>
      <c r="F32" s="127" t="s">
        <v>531</v>
      </c>
    </row>
    <row r="33" spans="1:6" ht="12.75">
      <c r="A33" s="122">
        <v>4215</v>
      </c>
      <c r="B33" s="123" t="s">
        <v>197</v>
      </c>
      <c r="C33" s="77" t="s">
        <v>397</v>
      </c>
      <c r="D33" s="125">
        <f>E33</f>
        <v>200</v>
      </c>
      <c r="E33" s="128">
        <f>'[3]Բյուջե-2023'!$BH$42</f>
        <v>200</v>
      </c>
      <c r="F33" s="127" t="s">
        <v>531</v>
      </c>
    </row>
    <row r="34" spans="1:6" ht="17.25" customHeight="1">
      <c r="A34" s="122">
        <v>4216</v>
      </c>
      <c r="B34" s="123" t="s">
        <v>198</v>
      </c>
      <c r="C34" s="77" t="s">
        <v>398</v>
      </c>
      <c r="D34" s="125">
        <f>E34</f>
        <v>1500</v>
      </c>
      <c r="E34" s="128">
        <f>'[3]Բյուջե-2023'!$BG$42</f>
        <v>1500</v>
      </c>
      <c r="F34" s="127" t="s">
        <v>531</v>
      </c>
    </row>
    <row r="35" spans="1:6" ht="13.5" thickBot="1">
      <c r="A35" s="132">
        <v>4217</v>
      </c>
      <c r="B35" s="140" t="s">
        <v>199</v>
      </c>
      <c r="C35" s="78" t="s">
        <v>399</v>
      </c>
      <c r="D35" s="135"/>
      <c r="E35" s="136"/>
      <c r="F35" s="141" t="s">
        <v>531</v>
      </c>
    </row>
    <row r="36" spans="1:6" ht="24.75" thickBot="1">
      <c r="A36" s="117">
        <v>4220</v>
      </c>
      <c r="B36" s="139" t="s">
        <v>954</v>
      </c>
      <c r="C36" s="119" t="s">
        <v>522</v>
      </c>
      <c r="D36" s="120">
        <f>E36</f>
        <v>500</v>
      </c>
      <c r="E36" s="121">
        <f>E38</f>
        <v>500</v>
      </c>
      <c r="F36" s="116" t="s">
        <v>531</v>
      </c>
    </row>
    <row r="37" spans="1:6" ht="13.5" thickBot="1">
      <c r="A37" s="117"/>
      <c r="B37" s="103" t="s">
        <v>259</v>
      </c>
      <c r="C37" s="119"/>
      <c r="D37" s="120"/>
      <c r="E37" s="121"/>
      <c r="F37" s="116"/>
    </row>
    <row r="38" spans="1:6" ht="12.75">
      <c r="A38" s="122">
        <v>4221</v>
      </c>
      <c r="B38" s="123" t="s">
        <v>200</v>
      </c>
      <c r="C38" s="142">
        <v>4221</v>
      </c>
      <c r="D38" s="143">
        <f>E38</f>
        <v>500</v>
      </c>
      <c r="E38" s="128">
        <f>'[3]Բյուջե-2023'!$Q$42</f>
        <v>500</v>
      </c>
      <c r="F38" s="127" t="s">
        <v>531</v>
      </c>
    </row>
    <row r="39" spans="1:6" ht="12.75">
      <c r="A39" s="122">
        <v>4222</v>
      </c>
      <c r="B39" s="123" t="s">
        <v>201</v>
      </c>
      <c r="C39" s="77" t="s">
        <v>484</v>
      </c>
      <c r="D39" s="125"/>
      <c r="E39" s="128"/>
      <c r="F39" s="127" t="s">
        <v>531</v>
      </c>
    </row>
    <row r="40" spans="1:6" ht="13.5" thickBot="1">
      <c r="A40" s="132">
        <v>4223</v>
      </c>
      <c r="B40" s="140" t="s">
        <v>202</v>
      </c>
      <c r="C40" s="78" t="s">
        <v>485</v>
      </c>
      <c r="D40" s="135"/>
      <c r="E40" s="136"/>
      <c r="F40" s="141" t="s">
        <v>531</v>
      </c>
    </row>
    <row r="41" spans="1:6" ht="24" customHeight="1" thickBot="1">
      <c r="A41" s="117">
        <v>4230</v>
      </c>
      <c r="B41" s="139" t="s">
        <v>955</v>
      </c>
      <c r="C41" s="119" t="s">
        <v>522</v>
      </c>
      <c r="D41" s="120">
        <f>E41</f>
        <v>12156</v>
      </c>
      <c r="E41" s="144">
        <f>E46+E44+E50+E49+E47+E43</f>
        <v>12156</v>
      </c>
      <c r="F41" s="116" t="s">
        <v>531</v>
      </c>
    </row>
    <row r="42" spans="1:6" ht="13.5" thickBot="1">
      <c r="A42" s="117"/>
      <c r="B42" s="103" t="s">
        <v>259</v>
      </c>
      <c r="C42" s="119"/>
      <c r="D42" s="120"/>
      <c r="E42" s="144"/>
      <c r="F42" s="116"/>
    </row>
    <row r="43" spans="1:6" ht="12.75">
      <c r="A43" s="122">
        <v>4231</v>
      </c>
      <c r="B43" s="123" t="s">
        <v>203</v>
      </c>
      <c r="C43" s="77" t="s">
        <v>486</v>
      </c>
      <c r="D43" s="125">
        <f>E43</f>
        <v>0</v>
      </c>
      <c r="E43" s="126"/>
      <c r="F43" s="127" t="s">
        <v>531</v>
      </c>
    </row>
    <row r="44" spans="1:6" ht="12.75">
      <c r="A44" s="122">
        <v>4232</v>
      </c>
      <c r="B44" s="123" t="s">
        <v>204</v>
      </c>
      <c r="C44" s="77" t="s">
        <v>487</v>
      </c>
      <c r="D44" s="125">
        <f>E44</f>
        <v>2284</v>
      </c>
      <c r="E44" s="126">
        <f>'[4]Բյուջե-2023'!$R$42</f>
        <v>2284</v>
      </c>
      <c r="F44" s="127" t="s">
        <v>531</v>
      </c>
    </row>
    <row r="45" spans="1:6" ht="24">
      <c r="A45" s="122">
        <v>4233</v>
      </c>
      <c r="B45" s="123" t="s">
        <v>205</v>
      </c>
      <c r="C45" s="77" t="s">
        <v>488</v>
      </c>
      <c r="D45" s="125"/>
      <c r="E45" s="126"/>
      <c r="F45" s="127" t="s">
        <v>531</v>
      </c>
    </row>
    <row r="46" spans="1:6" ht="12.75">
      <c r="A46" s="122">
        <v>4234</v>
      </c>
      <c r="B46" s="123" t="s">
        <v>206</v>
      </c>
      <c r="C46" s="77" t="s">
        <v>489</v>
      </c>
      <c r="D46" s="125">
        <f>E46</f>
        <v>2272</v>
      </c>
      <c r="E46" s="126">
        <f>'[4]Բյուջե-2023'!$U$42+'[4]Բյուջե-2023'!$V$42+'[4]Բյուջե-2023'!$W$42</f>
        <v>2272</v>
      </c>
      <c r="F46" s="127" t="s">
        <v>531</v>
      </c>
    </row>
    <row r="47" spans="1:6" ht="12.75">
      <c r="A47" s="122">
        <v>4235</v>
      </c>
      <c r="B47" s="145" t="s">
        <v>207</v>
      </c>
      <c r="C47" s="146">
        <v>4235</v>
      </c>
      <c r="D47" s="125"/>
      <c r="E47" s="126"/>
      <c r="F47" s="127" t="s">
        <v>531</v>
      </c>
    </row>
    <row r="48" spans="1:6" ht="24">
      <c r="A48" s="122">
        <v>4236</v>
      </c>
      <c r="B48" s="123" t="s">
        <v>208</v>
      </c>
      <c r="C48" s="77" t="s">
        <v>490</v>
      </c>
      <c r="D48" s="125"/>
      <c r="E48" s="126"/>
      <c r="F48" s="127" t="s">
        <v>531</v>
      </c>
    </row>
    <row r="49" spans="1:6" ht="12.75">
      <c r="A49" s="122">
        <v>4237</v>
      </c>
      <c r="B49" s="123" t="s">
        <v>209</v>
      </c>
      <c r="C49" s="77" t="s">
        <v>491</v>
      </c>
      <c r="D49" s="125">
        <f>E49</f>
        <v>0</v>
      </c>
      <c r="E49" s="126"/>
      <c r="F49" s="127" t="s">
        <v>531</v>
      </c>
    </row>
    <row r="50" spans="1:6" ht="13.5" thickBot="1">
      <c r="A50" s="132">
        <v>4238</v>
      </c>
      <c r="B50" s="140" t="s">
        <v>210</v>
      </c>
      <c r="C50" s="78" t="s">
        <v>492</v>
      </c>
      <c r="D50" s="135">
        <f>E50</f>
        <v>7600</v>
      </c>
      <c r="E50" s="147">
        <f>'[3]Բյուջե-2023'!$Z$42</f>
        <v>7600</v>
      </c>
      <c r="F50" s="141" t="s">
        <v>531</v>
      </c>
    </row>
    <row r="51" spans="1:6" ht="24.75" customHeight="1" thickBot="1">
      <c r="A51" s="117">
        <v>4240</v>
      </c>
      <c r="B51" s="139" t="s">
        <v>956</v>
      </c>
      <c r="C51" s="119" t="s">
        <v>522</v>
      </c>
      <c r="D51" s="135">
        <f>E51</f>
        <v>12471.8</v>
      </c>
      <c r="E51" s="135">
        <f>E53</f>
        <v>12471.8</v>
      </c>
      <c r="F51" s="116" t="s">
        <v>531</v>
      </c>
    </row>
    <row r="52" spans="1:6" ht="13.5" thickBot="1">
      <c r="A52" s="117"/>
      <c r="B52" s="103" t="s">
        <v>259</v>
      </c>
      <c r="C52" s="119"/>
      <c r="D52" s="120"/>
      <c r="E52" s="121"/>
      <c r="F52" s="116"/>
    </row>
    <row r="53" spans="1:6" ht="13.5" thickBot="1">
      <c r="A53" s="132">
        <v>4241</v>
      </c>
      <c r="B53" s="123" t="s">
        <v>211</v>
      </c>
      <c r="C53" s="78" t="s">
        <v>493</v>
      </c>
      <c r="D53" s="135">
        <f>E53</f>
        <v>12471.8</v>
      </c>
      <c r="E53" s="136">
        <f>'[4]Բյուջե-2023'!$AB$42</f>
        <v>12471.8</v>
      </c>
      <c r="F53" s="141" t="s">
        <v>531</v>
      </c>
    </row>
    <row r="54" spans="1:6" ht="28.5" customHeight="1" thickBot="1">
      <c r="A54" s="117">
        <v>4250</v>
      </c>
      <c r="B54" s="139" t="s">
        <v>957</v>
      </c>
      <c r="C54" s="119" t="s">
        <v>522</v>
      </c>
      <c r="D54" s="120">
        <f>E54</f>
        <v>3700</v>
      </c>
      <c r="E54" s="121">
        <f>E56+E57</f>
        <v>3700</v>
      </c>
      <c r="F54" s="116" t="s">
        <v>531</v>
      </c>
    </row>
    <row r="55" spans="1:6" ht="13.5" thickBot="1">
      <c r="A55" s="117"/>
      <c r="B55" s="103" t="s">
        <v>259</v>
      </c>
      <c r="C55" s="119"/>
      <c r="D55" s="120"/>
      <c r="E55" s="121"/>
      <c r="F55" s="116"/>
    </row>
    <row r="56" spans="1:6" ht="24">
      <c r="A56" s="122">
        <v>4251</v>
      </c>
      <c r="B56" s="123" t="s">
        <v>212</v>
      </c>
      <c r="C56" s="77" t="s">
        <v>494</v>
      </c>
      <c r="D56" s="120">
        <f>E56</f>
        <v>0</v>
      </c>
      <c r="E56" s="128"/>
      <c r="F56" s="127" t="s">
        <v>531</v>
      </c>
    </row>
    <row r="57" spans="1:6" ht="24.75" thickBot="1">
      <c r="A57" s="132">
        <v>4252</v>
      </c>
      <c r="B57" s="140" t="s">
        <v>213</v>
      </c>
      <c r="C57" s="78" t="s">
        <v>495</v>
      </c>
      <c r="D57" s="135">
        <f>E57</f>
        <v>3700</v>
      </c>
      <c r="E57" s="136">
        <f>'[3]Բյուջե-2023'!$AD$42+'[3]Բյուջե-2023'!$AE$42</f>
        <v>3700</v>
      </c>
      <c r="F57" s="141" t="s">
        <v>531</v>
      </c>
    </row>
    <row r="58" spans="1:6" ht="14.25" customHeight="1" thickBot="1">
      <c r="A58" s="117">
        <v>4260</v>
      </c>
      <c r="B58" s="139" t="s">
        <v>958</v>
      </c>
      <c r="C58" s="119" t="s">
        <v>522</v>
      </c>
      <c r="D58" s="120">
        <f>E58</f>
        <v>13825.800000000001</v>
      </c>
      <c r="E58" s="121">
        <f>E60+E63+E67+E65+E66</f>
        <v>13825.800000000001</v>
      </c>
      <c r="F58" s="116" t="s">
        <v>531</v>
      </c>
    </row>
    <row r="59" spans="1:6" ht="13.5" thickBot="1">
      <c r="A59" s="117"/>
      <c r="B59" s="103" t="s">
        <v>259</v>
      </c>
      <c r="C59" s="119"/>
      <c r="D59" s="120"/>
      <c r="E59" s="121"/>
      <c r="F59" s="116"/>
    </row>
    <row r="60" spans="1:6" ht="12.75">
      <c r="A60" s="122">
        <v>4261</v>
      </c>
      <c r="B60" s="123" t="s">
        <v>214</v>
      </c>
      <c r="C60" s="77" t="s">
        <v>496</v>
      </c>
      <c r="D60" s="125">
        <f>E60</f>
        <v>1009.6</v>
      </c>
      <c r="E60" s="128">
        <f>'[4]Բյուջե-2023'!$AF$42</f>
        <v>1009.6</v>
      </c>
      <c r="F60" s="127" t="s">
        <v>531</v>
      </c>
    </row>
    <row r="61" spans="1:6" ht="12.75">
      <c r="A61" s="122">
        <v>4262</v>
      </c>
      <c r="B61" s="123" t="s">
        <v>215</v>
      </c>
      <c r="C61" s="77" t="s">
        <v>497</v>
      </c>
      <c r="D61" s="125"/>
      <c r="E61" s="128"/>
      <c r="F61" s="127" t="s">
        <v>531</v>
      </c>
    </row>
    <row r="62" spans="1:6" ht="24">
      <c r="A62" s="122">
        <v>4263</v>
      </c>
      <c r="B62" s="123" t="s">
        <v>406</v>
      </c>
      <c r="C62" s="77" t="s">
        <v>498</v>
      </c>
      <c r="D62" s="125"/>
      <c r="E62" s="128"/>
      <c r="F62" s="127" t="s">
        <v>531</v>
      </c>
    </row>
    <row r="63" spans="1:6" ht="12.75">
      <c r="A63" s="122">
        <v>4264</v>
      </c>
      <c r="B63" s="148" t="s">
        <v>216</v>
      </c>
      <c r="C63" s="77" t="s">
        <v>499</v>
      </c>
      <c r="D63" s="125">
        <f>E63</f>
        <v>9080</v>
      </c>
      <c r="E63" s="128">
        <f>'[3]Բյուջե-2023'!$AG$42</f>
        <v>9080</v>
      </c>
      <c r="F63" s="127" t="s">
        <v>531</v>
      </c>
    </row>
    <row r="64" spans="1:6" ht="24">
      <c r="A64" s="122">
        <v>4265</v>
      </c>
      <c r="B64" s="149" t="s">
        <v>217</v>
      </c>
      <c r="C64" s="77" t="s">
        <v>500</v>
      </c>
      <c r="D64" s="125"/>
      <c r="E64" s="128"/>
      <c r="F64" s="127" t="s">
        <v>531</v>
      </c>
    </row>
    <row r="65" spans="1:6" ht="12.75">
      <c r="A65" s="122">
        <v>4266</v>
      </c>
      <c r="B65" s="148" t="s">
        <v>218</v>
      </c>
      <c r="C65" s="77" t="s">
        <v>501</v>
      </c>
      <c r="D65" s="125"/>
      <c r="E65" s="128"/>
      <c r="F65" s="127" t="s">
        <v>531</v>
      </c>
    </row>
    <row r="66" spans="1:6" ht="13.5" thickBot="1">
      <c r="A66" s="122">
        <v>4267</v>
      </c>
      <c r="B66" s="148" t="s">
        <v>219</v>
      </c>
      <c r="C66" s="77" t="s">
        <v>502</v>
      </c>
      <c r="D66" s="135">
        <f>E66</f>
        <v>1296.2</v>
      </c>
      <c r="E66" s="128">
        <f>'[4]Բյուջե-2023'!$AI$42</f>
        <v>1296.2</v>
      </c>
      <c r="F66" s="127" t="s">
        <v>531</v>
      </c>
    </row>
    <row r="67" spans="1:6" ht="13.5" thickBot="1">
      <c r="A67" s="132">
        <v>4268</v>
      </c>
      <c r="B67" s="150" t="s">
        <v>220</v>
      </c>
      <c r="C67" s="78" t="s">
        <v>503</v>
      </c>
      <c r="D67" s="135">
        <f>E67</f>
        <v>2440</v>
      </c>
      <c r="E67" s="136">
        <f>'[3]Բյուջե-2023'!$AL$42</f>
        <v>2440</v>
      </c>
      <c r="F67" s="141" t="s">
        <v>531</v>
      </c>
    </row>
    <row r="68" spans="1:6" ht="11.25" customHeight="1" thickBot="1">
      <c r="A68" s="113">
        <v>4300</v>
      </c>
      <c r="B68" s="151" t="s">
        <v>959</v>
      </c>
      <c r="C68" s="115" t="s">
        <v>522</v>
      </c>
      <c r="D68" s="105"/>
      <c r="E68" s="106"/>
      <c r="F68" s="138" t="s">
        <v>531</v>
      </c>
    </row>
    <row r="69" spans="1:6" ht="13.5" thickBot="1">
      <c r="A69" s="102"/>
      <c r="B69" s="103" t="s">
        <v>260</v>
      </c>
      <c r="C69" s="104"/>
      <c r="D69" s="105"/>
      <c r="E69" s="106"/>
      <c r="F69" s="107"/>
    </row>
    <row r="70" spans="1:6" ht="13.5" thickBot="1">
      <c r="A70" s="117">
        <v>4310</v>
      </c>
      <c r="B70" s="152" t="s">
        <v>960</v>
      </c>
      <c r="C70" s="119" t="s">
        <v>522</v>
      </c>
      <c r="D70" s="120"/>
      <c r="E70" s="121"/>
      <c r="F70" s="116" t="s">
        <v>531</v>
      </c>
    </row>
    <row r="71" spans="1:6" ht="13.5" thickBot="1">
      <c r="A71" s="117"/>
      <c r="B71" s="103" t="s">
        <v>259</v>
      </c>
      <c r="C71" s="119"/>
      <c r="D71" s="120"/>
      <c r="E71" s="121"/>
      <c r="F71" s="116"/>
    </row>
    <row r="72" spans="1:6" ht="12.75">
      <c r="A72" s="122">
        <v>4311</v>
      </c>
      <c r="B72" s="148" t="s">
        <v>221</v>
      </c>
      <c r="C72" s="77" t="s">
        <v>504</v>
      </c>
      <c r="D72" s="125"/>
      <c r="E72" s="128"/>
      <c r="F72" s="127" t="s">
        <v>531</v>
      </c>
    </row>
    <row r="73" spans="1:6" ht="12.75">
      <c r="A73" s="122">
        <v>4312</v>
      </c>
      <c r="B73" s="148" t="s">
        <v>222</v>
      </c>
      <c r="C73" s="77" t="s">
        <v>505</v>
      </c>
      <c r="D73" s="125"/>
      <c r="E73" s="128"/>
      <c r="F73" s="127" t="s">
        <v>531</v>
      </c>
    </row>
    <row r="74" spans="1:6" ht="13.5" thickBot="1">
      <c r="A74" s="122">
        <v>4320</v>
      </c>
      <c r="B74" s="153" t="s">
        <v>961</v>
      </c>
      <c r="C74" s="130" t="s">
        <v>522</v>
      </c>
      <c r="D74" s="125"/>
      <c r="E74" s="128"/>
      <c r="F74" s="116" t="s">
        <v>531</v>
      </c>
    </row>
    <row r="75" spans="1:6" ht="13.5" thickBot="1">
      <c r="A75" s="117"/>
      <c r="B75" s="103" t="s">
        <v>259</v>
      </c>
      <c r="C75" s="119"/>
      <c r="D75" s="120"/>
      <c r="E75" s="121"/>
      <c r="F75" s="116"/>
    </row>
    <row r="76" spans="1:6" ht="15.75" customHeight="1">
      <c r="A76" s="122">
        <v>4321</v>
      </c>
      <c r="B76" s="148" t="s">
        <v>223</v>
      </c>
      <c r="C76" s="77" t="s">
        <v>506</v>
      </c>
      <c r="D76" s="125"/>
      <c r="E76" s="128"/>
      <c r="F76" s="127" t="s">
        <v>531</v>
      </c>
    </row>
    <row r="77" spans="1:6" ht="13.5" thickBot="1">
      <c r="A77" s="132">
        <v>4322</v>
      </c>
      <c r="B77" s="150" t="s">
        <v>224</v>
      </c>
      <c r="C77" s="78" t="s">
        <v>507</v>
      </c>
      <c r="D77" s="135"/>
      <c r="E77" s="136"/>
      <c r="F77" s="141" t="s">
        <v>531</v>
      </c>
    </row>
    <row r="78" spans="1:6" ht="23.25" thickBot="1">
      <c r="A78" s="117">
        <v>4330</v>
      </c>
      <c r="B78" s="152" t="s">
        <v>962</v>
      </c>
      <c r="C78" s="119" t="s">
        <v>522</v>
      </c>
      <c r="D78" s="120"/>
      <c r="E78" s="121"/>
      <c r="F78" s="116" t="s">
        <v>531</v>
      </c>
    </row>
    <row r="79" spans="1:6" ht="13.5" thickBot="1">
      <c r="A79" s="117"/>
      <c r="B79" s="103" t="s">
        <v>259</v>
      </c>
      <c r="C79" s="119"/>
      <c r="D79" s="120"/>
      <c r="E79" s="121"/>
      <c r="F79" s="116"/>
    </row>
    <row r="80" spans="1:6" ht="24">
      <c r="A80" s="122">
        <v>4331</v>
      </c>
      <c r="B80" s="148" t="s">
        <v>225</v>
      </c>
      <c r="C80" s="77" t="s">
        <v>508</v>
      </c>
      <c r="D80" s="125"/>
      <c r="E80" s="128"/>
      <c r="F80" s="127" t="s">
        <v>531</v>
      </c>
    </row>
    <row r="81" spans="1:6" ht="12.75">
      <c r="A81" s="122">
        <v>4332</v>
      </c>
      <c r="B81" s="148" t="s">
        <v>226</v>
      </c>
      <c r="C81" s="77" t="s">
        <v>509</v>
      </c>
      <c r="D81" s="125"/>
      <c r="E81" s="128"/>
      <c r="F81" s="127" t="s">
        <v>531</v>
      </c>
    </row>
    <row r="82" spans="1:6" ht="13.5" thickBot="1">
      <c r="A82" s="132">
        <v>4333</v>
      </c>
      <c r="B82" s="150" t="s">
        <v>227</v>
      </c>
      <c r="C82" s="78" t="s">
        <v>510</v>
      </c>
      <c r="D82" s="154"/>
      <c r="E82" s="136"/>
      <c r="F82" s="141" t="s">
        <v>531</v>
      </c>
    </row>
    <row r="83" spans="1:6" ht="13.5" customHeight="1" thickBot="1">
      <c r="A83" s="113">
        <v>4400</v>
      </c>
      <c r="B83" s="155" t="s">
        <v>963</v>
      </c>
      <c r="C83" s="115" t="s">
        <v>522</v>
      </c>
      <c r="D83" s="156">
        <f>E83</f>
        <v>827801.96</v>
      </c>
      <c r="E83" s="157">
        <f>E85+E89</f>
        <v>827801.96</v>
      </c>
      <c r="F83" s="138" t="s">
        <v>531</v>
      </c>
    </row>
    <row r="84" spans="1:6" ht="13.5" thickBot="1">
      <c r="A84" s="102"/>
      <c r="B84" s="103" t="s">
        <v>260</v>
      </c>
      <c r="C84" s="104"/>
      <c r="D84" s="158"/>
      <c r="E84" s="159"/>
      <c r="F84" s="107"/>
    </row>
    <row r="85" spans="1:6" ht="24.75" customHeight="1" thickBot="1">
      <c r="A85" s="117">
        <v>4410</v>
      </c>
      <c r="B85" s="152" t="s">
        <v>964</v>
      </c>
      <c r="C85" s="119" t="s">
        <v>522</v>
      </c>
      <c r="D85" s="160">
        <f>E85</f>
        <v>827801.96</v>
      </c>
      <c r="E85" s="144">
        <f>E87</f>
        <v>827801.96</v>
      </c>
      <c r="F85" s="116" t="s">
        <v>531</v>
      </c>
    </row>
    <row r="86" spans="1:6" ht="13.5" thickBot="1">
      <c r="A86" s="117"/>
      <c r="B86" s="103" t="s">
        <v>259</v>
      </c>
      <c r="C86" s="119"/>
      <c r="D86" s="160"/>
      <c r="E86" s="121"/>
      <c r="F86" s="116"/>
    </row>
    <row r="87" spans="1:6" ht="24">
      <c r="A87" s="122">
        <v>4411</v>
      </c>
      <c r="B87" s="148" t="s">
        <v>228</v>
      </c>
      <c r="C87" s="77" t="s">
        <v>511</v>
      </c>
      <c r="D87" s="161">
        <f>E87</f>
        <v>827801.96</v>
      </c>
      <c r="E87" s="126">
        <f>'[4]Բյուջե-2023'!$C$13+'[4]Բյուջե-2023'!$C$19+'[4]Բյուջե-2023'!$C$20+'[4]Բյուջե-2023'!$C$21</f>
        <v>827801.96</v>
      </c>
      <c r="F87" s="127" t="s">
        <v>531</v>
      </c>
    </row>
    <row r="88" spans="1:6" ht="24">
      <c r="A88" s="122">
        <v>4412</v>
      </c>
      <c r="B88" s="148" t="s">
        <v>257</v>
      </c>
      <c r="C88" s="77" t="s">
        <v>512</v>
      </c>
      <c r="D88" s="161"/>
      <c r="E88" s="128"/>
      <c r="F88" s="127" t="s">
        <v>531</v>
      </c>
    </row>
    <row r="89" spans="1:6" ht="35.25" thickBot="1">
      <c r="A89" s="122">
        <v>4420</v>
      </c>
      <c r="B89" s="153" t="s">
        <v>965</v>
      </c>
      <c r="C89" s="130" t="s">
        <v>522</v>
      </c>
      <c r="D89" s="125">
        <f>D91</f>
        <v>0</v>
      </c>
      <c r="E89" s="128">
        <f>E91</f>
        <v>0</v>
      </c>
      <c r="F89" s="116" t="s">
        <v>531</v>
      </c>
    </row>
    <row r="90" spans="1:6" ht="13.5" thickBot="1">
      <c r="A90" s="117"/>
      <c r="B90" s="103" t="s">
        <v>259</v>
      </c>
      <c r="C90" s="119"/>
      <c r="D90" s="120"/>
      <c r="E90" s="121"/>
      <c r="F90" s="116"/>
    </row>
    <row r="91" spans="1:6" ht="24">
      <c r="A91" s="122">
        <v>4421</v>
      </c>
      <c r="B91" s="148" t="s">
        <v>403</v>
      </c>
      <c r="C91" s="77" t="s">
        <v>513</v>
      </c>
      <c r="D91" s="125">
        <f>E91</f>
        <v>0</v>
      </c>
      <c r="E91" s="128"/>
      <c r="F91" s="127" t="s">
        <v>531</v>
      </c>
    </row>
    <row r="92" spans="1:6" ht="24.75" thickBot="1">
      <c r="A92" s="132">
        <v>4422</v>
      </c>
      <c r="B92" s="150" t="s">
        <v>317</v>
      </c>
      <c r="C92" s="78" t="s">
        <v>514</v>
      </c>
      <c r="D92" s="135"/>
      <c r="E92" s="136"/>
      <c r="F92" s="141" t="s">
        <v>531</v>
      </c>
    </row>
    <row r="93" spans="1:6" ht="23.25" thickBot="1">
      <c r="A93" s="162">
        <v>4500</v>
      </c>
      <c r="B93" s="163" t="s">
        <v>966</v>
      </c>
      <c r="C93" s="164" t="s">
        <v>522</v>
      </c>
      <c r="D93" s="165">
        <f>E93</f>
        <v>3041.7</v>
      </c>
      <c r="E93" s="166">
        <f>E94+E116</f>
        <v>3041.7</v>
      </c>
      <c r="F93" s="167" t="s">
        <v>531</v>
      </c>
    </row>
    <row r="94" spans="1:6" ht="13.5" thickBot="1">
      <c r="A94" s="102"/>
      <c r="B94" s="103" t="s">
        <v>260</v>
      </c>
      <c r="C94" s="104"/>
      <c r="D94" s="168">
        <f>E94</f>
        <v>0</v>
      </c>
      <c r="E94" s="157">
        <f>E104</f>
        <v>0</v>
      </c>
      <c r="F94" s="107"/>
    </row>
    <row r="95" spans="1:6" ht="24.75" thickBot="1">
      <c r="A95" s="117">
        <v>4510</v>
      </c>
      <c r="B95" s="169" t="s">
        <v>967</v>
      </c>
      <c r="C95" s="119" t="s">
        <v>522</v>
      </c>
      <c r="D95" s="120"/>
      <c r="E95" s="121"/>
      <c r="F95" s="116" t="s">
        <v>531</v>
      </c>
    </row>
    <row r="96" spans="1:6" ht="13.5" thickBot="1">
      <c r="A96" s="117"/>
      <c r="B96" s="103" t="s">
        <v>259</v>
      </c>
      <c r="C96" s="119"/>
      <c r="D96" s="120"/>
      <c r="E96" s="121"/>
      <c r="F96" s="116"/>
    </row>
    <row r="97" spans="1:6" ht="24">
      <c r="A97" s="122">
        <v>4511</v>
      </c>
      <c r="B97" s="170" t="s">
        <v>968</v>
      </c>
      <c r="C97" s="77" t="s">
        <v>515</v>
      </c>
      <c r="D97" s="125"/>
      <c r="E97" s="128"/>
      <c r="F97" s="127" t="s">
        <v>531</v>
      </c>
    </row>
    <row r="98" spans="1:6" ht="24.75" thickBot="1">
      <c r="A98" s="132">
        <v>4512</v>
      </c>
      <c r="B98" s="150" t="s">
        <v>318</v>
      </c>
      <c r="C98" s="78" t="s">
        <v>516</v>
      </c>
      <c r="D98" s="135"/>
      <c r="E98" s="136"/>
      <c r="F98" s="141" t="s">
        <v>531</v>
      </c>
    </row>
    <row r="99" spans="1:6" ht="24.75" thickBot="1">
      <c r="A99" s="117">
        <v>4520</v>
      </c>
      <c r="B99" s="169" t="s">
        <v>969</v>
      </c>
      <c r="C99" s="119" t="s">
        <v>522</v>
      </c>
      <c r="D99" s="120"/>
      <c r="E99" s="121"/>
      <c r="F99" s="116" t="s">
        <v>531</v>
      </c>
    </row>
    <row r="100" spans="1:6" ht="13.5" thickBot="1">
      <c r="A100" s="117"/>
      <c r="B100" s="103" t="s">
        <v>259</v>
      </c>
      <c r="C100" s="119"/>
      <c r="D100" s="120"/>
      <c r="E100" s="121"/>
      <c r="F100" s="116"/>
    </row>
    <row r="101" spans="1:6" ht="30" customHeight="1">
      <c r="A101" s="122">
        <v>4521</v>
      </c>
      <c r="B101" s="148" t="s">
        <v>274</v>
      </c>
      <c r="C101" s="77" t="s">
        <v>517</v>
      </c>
      <c r="D101" s="125"/>
      <c r="E101" s="128"/>
      <c r="F101" s="127" t="s">
        <v>531</v>
      </c>
    </row>
    <row r="102" spans="1:6" ht="24">
      <c r="A102" s="122">
        <v>4522</v>
      </c>
      <c r="B102" s="148" t="s">
        <v>286</v>
      </c>
      <c r="C102" s="77" t="s">
        <v>518</v>
      </c>
      <c r="D102" s="125"/>
      <c r="E102" s="128"/>
      <c r="F102" s="127" t="s">
        <v>531</v>
      </c>
    </row>
    <row r="103" spans="1:6" ht="38.25" customHeight="1" thickBot="1">
      <c r="A103" s="122">
        <v>4530</v>
      </c>
      <c r="B103" s="171" t="s">
        <v>970</v>
      </c>
      <c r="C103" s="130" t="s">
        <v>522</v>
      </c>
      <c r="D103" s="125"/>
      <c r="E103" s="128"/>
      <c r="F103" s="116" t="s">
        <v>531</v>
      </c>
    </row>
    <row r="104" spans="1:6" ht="13.5" thickBot="1">
      <c r="A104" s="117"/>
      <c r="B104" s="103" t="s">
        <v>259</v>
      </c>
      <c r="C104" s="119"/>
      <c r="D104" s="120">
        <f>E104</f>
        <v>0</v>
      </c>
      <c r="E104" s="144">
        <f>E105</f>
        <v>0</v>
      </c>
      <c r="F104" s="116"/>
    </row>
    <row r="105" spans="1:6" ht="38.25" customHeight="1">
      <c r="A105" s="122">
        <v>4531</v>
      </c>
      <c r="B105" s="172" t="s">
        <v>275</v>
      </c>
      <c r="C105" s="124" t="s">
        <v>414</v>
      </c>
      <c r="D105" s="125">
        <f>E105</f>
        <v>0</v>
      </c>
      <c r="E105" s="126"/>
      <c r="F105" s="116" t="s">
        <v>531</v>
      </c>
    </row>
    <row r="106" spans="1:6" ht="38.25" customHeight="1">
      <c r="A106" s="122">
        <v>4532</v>
      </c>
      <c r="B106" s="172" t="s">
        <v>276</v>
      </c>
      <c r="C106" s="77" t="s">
        <v>415</v>
      </c>
      <c r="D106" s="125"/>
      <c r="E106" s="128"/>
      <c r="F106" s="116" t="s">
        <v>531</v>
      </c>
    </row>
    <row r="107" spans="1:6" ht="24">
      <c r="A107" s="173">
        <v>4533</v>
      </c>
      <c r="B107" s="174" t="s">
        <v>971</v>
      </c>
      <c r="C107" s="175" t="s">
        <v>416</v>
      </c>
      <c r="D107" s="176"/>
      <c r="E107" s="177"/>
      <c r="F107" s="116" t="s">
        <v>531</v>
      </c>
    </row>
    <row r="108" spans="1:6" ht="12.75">
      <c r="A108" s="173"/>
      <c r="B108" s="178" t="s">
        <v>260</v>
      </c>
      <c r="C108" s="77"/>
      <c r="D108" s="125"/>
      <c r="E108" s="128"/>
      <c r="F108" s="127"/>
    </row>
    <row r="109" spans="1:6" ht="24">
      <c r="A109" s="173">
        <v>4534</v>
      </c>
      <c r="B109" s="178" t="s">
        <v>152</v>
      </c>
      <c r="C109" s="77"/>
      <c r="D109" s="125"/>
      <c r="E109" s="128"/>
      <c r="F109" s="116" t="s">
        <v>531</v>
      </c>
    </row>
    <row r="110" spans="1:6" ht="12.75">
      <c r="A110" s="173"/>
      <c r="B110" s="178" t="s">
        <v>266</v>
      </c>
      <c r="C110" s="77"/>
      <c r="D110" s="125"/>
      <c r="E110" s="128"/>
      <c r="F110" s="116"/>
    </row>
    <row r="111" spans="1:6" ht="21.75" customHeight="1">
      <c r="A111" s="179">
        <v>4535</v>
      </c>
      <c r="B111" s="89" t="s">
        <v>265</v>
      </c>
      <c r="C111" s="77"/>
      <c r="D111" s="125"/>
      <c r="E111" s="128"/>
      <c r="F111" s="116" t="s">
        <v>531</v>
      </c>
    </row>
    <row r="112" spans="1:6" ht="12.75">
      <c r="A112" s="122">
        <v>4536</v>
      </c>
      <c r="B112" s="178" t="s">
        <v>267</v>
      </c>
      <c r="C112" s="77"/>
      <c r="D112" s="125"/>
      <c r="E112" s="128"/>
      <c r="F112" s="116" t="s">
        <v>531</v>
      </c>
    </row>
    <row r="113" spans="1:6" ht="12.75">
      <c r="A113" s="122">
        <v>4537</v>
      </c>
      <c r="B113" s="178" t="s">
        <v>268</v>
      </c>
      <c r="C113" s="77"/>
      <c r="D113" s="125"/>
      <c r="E113" s="128"/>
      <c r="F113" s="116" t="s">
        <v>531</v>
      </c>
    </row>
    <row r="114" spans="1:6" ht="13.5" thickBot="1">
      <c r="A114" s="173">
        <v>4538</v>
      </c>
      <c r="B114" s="180" t="s">
        <v>270</v>
      </c>
      <c r="C114" s="175"/>
      <c r="D114" s="176"/>
      <c r="E114" s="177"/>
      <c r="F114" s="181" t="s">
        <v>531</v>
      </c>
    </row>
    <row r="115" spans="1:6" ht="35.25" thickBot="1">
      <c r="A115" s="113">
        <v>4540</v>
      </c>
      <c r="B115" s="182" t="s">
        <v>972</v>
      </c>
      <c r="C115" s="115" t="s">
        <v>522</v>
      </c>
      <c r="D115" s="105">
        <f>E115</f>
        <v>3041.7</v>
      </c>
      <c r="E115" s="112">
        <f>E116</f>
        <v>3041.7</v>
      </c>
      <c r="F115" s="183" t="s">
        <v>531</v>
      </c>
    </row>
    <row r="116" spans="1:6" ht="12.75">
      <c r="A116" s="117"/>
      <c r="B116" s="184" t="s">
        <v>259</v>
      </c>
      <c r="C116" s="119"/>
      <c r="D116" s="120">
        <f>E116</f>
        <v>3041.7</v>
      </c>
      <c r="E116" s="121">
        <f>E119</f>
        <v>3041.7</v>
      </c>
      <c r="F116" s="116"/>
    </row>
    <row r="117" spans="1:6" ht="38.25" customHeight="1">
      <c r="A117" s="122">
        <v>4541</v>
      </c>
      <c r="B117" s="185" t="s">
        <v>417</v>
      </c>
      <c r="C117" s="77" t="s">
        <v>419</v>
      </c>
      <c r="D117" s="125"/>
      <c r="E117" s="186"/>
      <c r="F117" s="116" t="s">
        <v>531</v>
      </c>
    </row>
    <row r="118" spans="1:6" ht="38.25" customHeight="1">
      <c r="A118" s="122">
        <v>4542</v>
      </c>
      <c r="B118" s="172" t="s">
        <v>418</v>
      </c>
      <c r="C118" s="77" t="s">
        <v>420</v>
      </c>
      <c r="D118" s="125"/>
      <c r="E118" s="186"/>
      <c r="F118" s="116" t="s">
        <v>531</v>
      </c>
    </row>
    <row r="119" spans="1:6" ht="14.25" customHeight="1" thickBot="1">
      <c r="A119" s="132">
        <v>4543</v>
      </c>
      <c r="B119" s="187" t="s">
        <v>973</v>
      </c>
      <c r="C119" s="78" t="s">
        <v>421</v>
      </c>
      <c r="D119" s="135">
        <f>E119</f>
        <v>3041.7</v>
      </c>
      <c r="E119" s="188">
        <f>'[4]Բյուջե-2023'!$AO$42</f>
        <v>3041.7</v>
      </c>
      <c r="F119" s="141" t="s">
        <v>531</v>
      </c>
    </row>
    <row r="120" spans="1:6" ht="12.75">
      <c r="A120" s="173"/>
      <c r="B120" s="178" t="s">
        <v>260</v>
      </c>
      <c r="C120" s="77"/>
      <c r="D120" s="125"/>
      <c r="E120" s="128"/>
      <c r="F120" s="116"/>
    </row>
    <row r="121" spans="1:6" ht="15" customHeight="1">
      <c r="A121" s="173">
        <v>4544</v>
      </c>
      <c r="B121" s="178" t="s">
        <v>153</v>
      </c>
      <c r="C121" s="77"/>
      <c r="D121" s="125"/>
      <c r="E121" s="128"/>
      <c r="F121" s="116" t="s">
        <v>531</v>
      </c>
    </row>
    <row r="122" spans="1:6" ht="12.75">
      <c r="A122" s="173"/>
      <c r="B122" s="178" t="s">
        <v>266</v>
      </c>
      <c r="C122" s="77"/>
      <c r="D122" s="125"/>
      <c r="E122" s="128"/>
      <c r="F122" s="116"/>
    </row>
    <row r="123" spans="1:6" ht="21" customHeight="1">
      <c r="A123" s="179">
        <v>4545</v>
      </c>
      <c r="B123" s="89" t="s">
        <v>265</v>
      </c>
      <c r="C123" s="77"/>
      <c r="D123" s="125"/>
      <c r="E123" s="128"/>
      <c r="F123" s="116" t="s">
        <v>531</v>
      </c>
    </row>
    <row r="124" spans="1:6" ht="12.75">
      <c r="A124" s="122">
        <v>4546</v>
      </c>
      <c r="B124" s="189" t="s">
        <v>269</v>
      </c>
      <c r="C124" s="77"/>
      <c r="D124" s="125"/>
      <c r="E124" s="128"/>
      <c r="F124" s="116" t="s">
        <v>531</v>
      </c>
    </row>
    <row r="125" spans="1:6" ht="12.75">
      <c r="A125" s="122">
        <v>4547</v>
      </c>
      <c r="B125" s="178" t="s">
        <v>268</v>
      </c>
      <c r="C125" s="77"/>
      <c r="D125" s="125"/>
      <c r="E125" s="128"/>
      <c r="F125" s="116" t="s">
        <v>531</v>
      </c>
    </row>
    <row r="126" spans="1:6" ht="13.5" thickBot="1">
      <c r="A126" s="173">
        <v>4548</v>
      </c>
      <c r="B126" s="180" t="s">
        <v>270</v>
      </c>
      <c r="C126" s="175"/>
      <c r="D126" s="176"/>
      <c r="E126" s="177"/>
      <c r="F126" s="116" t="s">
        <v>531</v>
      </c>
    </row>
    <row r="127" spans="1:6" ht="24.75" customHeight="1" thickBot="1">
      <c r="A127" s="113">
        <v>4600</v>
      </c>
      <c r="B127" s="182" t="s">
        <v>974</v>
      </c>
      <c r="C127" s="115" t="s">
        <v>522</v>
      </c>
      <c r="D127" s="168">
        <f>E127</f>
        <v>33370</v>
      </c>
      <c r="E127" s="190">
        <f>E129</f>
        <v>33370</v>
      </c>
      <c r="F127" s="138" t="s">
        <v>531</v>
      </c>
    </row>
    <row r="128" spans="1:6" ht="13.5" thickBot="1">
      <c r="A128" s="191"/>
      <c r="B128" s="192" t="s">
        <v>260</v>
      </c>
      <c r="C128" s="104"/>
      <c r="D128" s="168"/>
      <c r="E128" s="190"/>
      <c r="F128" s="107"/>
    </row>
    <row r="129" spans="1:6" ht="12.75">
      <c r="A129" s="193">
        <v>4610</v>
      </c>
      <c r="B129" s="194" t="s">
        <v>290</v>
      </c>
      <c r="C129" s="195"/>
      <c r="D129" s="196">
        <f>E129</f>
        <v>33370</v>
      </c>
      <c r="E129" s="197">
        <f>E133</f>
        <v>33370</v>
      </c>
      <c r="F129" s="198" t="s">
        <v>532</v>
      </c>
    </row>
    <row r="130" spans="1:6" ht="12.75">
      <c r="A130" s="199"/>
      <c r="B130" s="200" t="s">
        <v>260</v>
      </c>
      <c r="C130" s="201"/>
      <c r="D130" s="125"/>
      <c r="E130" s="128"/>
      <c r="F130" s="127"/>
    </row>
    <row r="131" spans="1:6" ht="25.5">
      <c r="A131" s="199">
        <v>4610</v>
      </c>
      <c r="B131" s="202" t="s">
        <v>170</v>
      </c>
      <c r="C131" s="203" t="s">
        <v>169</v>
      </c>
      <c r="D131" s="120"/>
      <c r="E131" s="121"/>
      <c r="F131" s="127" t="s">
        <v>531</v>
      </c>
    </row>
    <row r="132" spans="1:6" ht="26.25" thickBot="1">
      <c r="A132" s="199">
        <v>4620</v>
      </c>
      <c r="B132" s="204" t="s">
        <v>292</v>
      </c>
      <c r="C132" s="203" t="s">
        <v>291</v>
      </c>
      <c r="D132" s="120"/>
      <c r="E132" s="121"/>
      <c r="F132" s="127" t="s">
        <v>531</v>
      </c>
    </row>
    <row r="133" spans="1:6" ht="23.25" customHeight="1" thickBot="1">
      <c r="A133" s="205">
        <v>4630</v>
      </c>
      <c r="B133" s="206" t="s">
        <v>975</v>
      </c>
      <c r="C133" s="207" t="s">
        <v>522</v>
      </c>
      <c r="D133" s="120">
        <f>E133</f>
        <v>33370</v>
      </c>
      <c r="E133" s="121">
        <f>E138+E136+E135</f>
        <v>33370</v>
      </c>
      <c r="F133" s="127" t="s">
        <v>531</v>
      </c>
    </row>
    <row r="134" spans="1:6" ht="13.5" thickBot="1">
      <c r="A134" s="205"/>
      <c r="B134" s="208" t="s">
        <v>259</v>
      </c>
      <c r="C134" s="207"/>
      <c r="D134" s="120"/>
      <c r="E134" s="121"/>
      <c r="F134" s="127"/>
    </row>
    <row r="135" spans="1:6" ht="12.75">
      <c r="A135" s="209">
        <v>4631</v>
      </c>
      <c r="B135" s="210" t="s">
        <v>1031</v>
      </c>
      <c r="C135" s="211" t="s">
        <v>1030</v>
      </c>
      <c r="D135" s="125">
        <f>E135</f>
        <v>270</v>
      </c>
      <c r="E135" s="128">
        <f>'[4]Բյուջե-2023'!$AR$42</f>
        <v>270</v>
      </c>
      <c r="F135" s="127" t="s">
        <v>531</v>
      </c>
    </row>
    <row r="136" spans="1:6" ht="25.5" customHeight="1">
      <c r="A136" s="209">
        <v>4632</v>
      </c>
      <c r="B136" s="212" t="s">
        <v>424</v>
      </c>
      <c r="C136" s="211" t="s">
        <v>422</v>
      </c>
      <c r="D136" s="125"/>
      <c r="E136" s="128"/>
      <c r="F136" s="127" t="s">
        <v>531</v>
      </c>
    </row>
    <row r="137" spans="1:6" ht="17.25" customHeight="1">
      <c r="A137" s="209">
        <v>4633</v>
      </c>
      <c r="B137" s="210" t="s">
        <v>425</v>
      </c>
      <c r="C137" s="211" t="s">
        <v>423</v>
      </c>
      <c r="D137" s="125"/>
      <c r="E137" s="128"/>
      <c r="F137" s="127" t="s">
        <v>531</v>
      </c>
    </row>
    <row r="138" spans="1:6" ht="14.25" customHeight="1">
      <c r="A138" s="209">
        <v>4634</v>
      </c>
      <c r="B138" s="210" t="s">
        <v>426</v>
      </c>
      <c r="C138" s="211" t="s">
        <v>150</v>
      </c>
      <c r="D138" s="125">
        <f>E138</f>
        <v>33100</v>
      </c>
      <c r="E138" s="128">
        <f>'[4]Բյուջե-2023'!$AP$42</f>
        <v>33100</v>
      </c>
      <c r="F138" s="127" t="s">
        <v>531</v>
      </c>
    </row>
    <row r="139" spans="1:6" ht="13.5" thickBot="1">
      <c r="A139" s="209">
        <v>4640</v>
      </c>
      <c r="B139" s="213" t="s">
        <v>976</v>
      </c>
      <c r="C139" s="214" t="s">
        <v>522</v>
      </c>
      <c r="D139" s="125"/>
      <c r="E139" s="128"/>
      <c r="F139" s="127" t="s">
        <v>531</v>
      </c>
    </row>
    <row r="140" spans="1:6" ht="13.5" thickBot="1">
      <c r="A140" s="205"/>
      <c r="B140" s="208" t="s">
        <v>259</v>
      </c>
      <c r="C140" s="207"/>
      <c r="D140" s="120"/>
      <c r="E140" s="121"/>
      <c r="F140" s="116"/>
    </row>
    <row r="141" spans="1:6" ht="13.5" thickBot="1">
      <c r="A141" s="215">
        <v>4641</v>
      </c>
      <c r="B141" s="216" t="s">
        <v>427</v>
      </c>
      <c r="C141" s="217" t="s">
        <v>428</v>
      </c>
      <c r="D141" s="135"/>
      <c r="E141" s="136"/>
      <c r="F141" s="141" t="s">
        <v>531</v>
      </c>
    </row>
    <row r="142" spans="1:6" ht="13.5" customHeight="1" thickBot="1">
      <c r="A142" s="102">
        <v>4700</v>
      </c>
      <c r="B142" s="218" t="s">
        <v>977</v>
      </c>
      <c r="C142" s="115" t="s">
        <v>522</v>
      </c>
      <c r="D142" s="156">
        <f>E142</f>
        <v>79865.11600000001</v>
      </c>
      <c r="E142" s="157">
        <f>E144+E148+E167</f>
        <v>79865.11600000001</v>
      </c>
      <c r="F142" s="138"/>
    </row>
    <row r="143" spans="1:6" ht="13.5" thickBot="1">
      <c r="A143" s="102"/>
      <c r="B143" s="103" t="s">
        <v>260</v>
      </c>
      <c r="C143" s="104"/>
      <c r="D143" s="105"/>
      <c r="E143" s="106"/>
      <c r="F143" s="107"/>
    </row>
    <row r="144" spans="1:6" ht="22.5" customHeight="1" thickBot="1">
      <c r="A144" s="117">
        <v>4710</v>
      </c>
      <c r="B144" s="139" t="s">
        <v>978</v>
      </c>
      <c r="C144" s="119" t="s">
        <v>522</v>
      </c>
      <c r="D144" s="219">
        <f>E144</f>
        <v>2000</v>
      </c>
      <c r="E144" s="220">
        <f>E147</f>
        <v>2000</v>
      </c>
      <c r="F144" s="116" t="s">
        <v>531</v>
      </c>
    </row>
    <row r="145" spans="1:6" ht="13.5" thickBot="1">
      <c r="A145" s="117"/>
      <c r="B145" s="103" t="s">
        <v>259</v>
      </c>
      <c r="C145" s="119"/>
      <c r="D145" s="120"/>
      <c r="E145" s="121"/>
      <c r="F145" s="116"/>
    </row>
    <row r="146" spans="1:6" ht="51" customHeight="1">
      <c r="A146" s="122">
        <v>4711</v>
      </c>
      <c r="B146" s="123" t="s">
        <v>171</v>
      </c>
      <c r="C146" s="77" t="s">
        <v>429</v>
      </c>
      <c r="D146" s="125"/>
      <c r="E146" s="128"/>
      <c r="F146" s="127" t="s">
        <v>531</v>
      </c>
    </row>
    <row r="147" spans="1:6" ht="29.25" customHeight="1" thickBot="1">
      <c r="A147" s="132">
        <v>4712</v>
      </c>
      <c r="B147" s="150" t="s">
        <v>445</v>
      </c>
      <c r="C147" s="78" t="s">
        <v>430</v>
      </c>
      <c r="D147" s="135">
        <f>E147</f>
        <v>2000</v>
      </c>
      <c r="E147" s="136">
        <f>'[3]Բյուջե-2023'!$AQ$42</f>
        <v>2000</v>
      </c>
      <c r="F147" s="141" t="s">
        <v>531</v>
      </c>
    </row>
    <row r="148" spans="1:6" ht="50.25" customHeight="1" thickBot="1">
      <c r="A148" s="117">
        <v>4720</v>
      </c>
      <c r="B148" s="152" t="s">
        <v>979</v>
      </c>
      <c r="C148" s="221" t="s">
        <v>531</v>
      </c>
      <c r="D148" s="219">
        <f>E148</f>
        <v>5572</v>
      </c>
      <c r="E148" s="220">
        <f>E151+E152+E150</f>
        <v>5572</v>
      </c>
      <c r="F148" s="141" t="s">
        <v>531</v>
      </c>
    </row>
    <row r="149" spans="1:6" ht="13.5" thickBot="1">
      <c r="A149" s="117"/>
      <c r="B149" s="103" t="s">
        <v>259</v>
      </c>
      <c r="C149" s="119"/>
      <c r="D149" s="120"/>
      <c r="E149" s="121"/>
      <c r="F149" s="116"/>
    </row>
    <row r="150" spans="1:6" ht="15.75" customHeight="1">
      <c r="A150" s="122">
        <v>4721</v>
      </c>
      <c r="B150" s="148" t="s">
        <v>319</v>
      </c>
      <c r="C150" s="77" t="s">
        <v>446</v>
      </c>
      <c r="D150" s="125">
        <f>E150</f>
        <v>0</v>
      </c>
      <c r="E150" s="128"/>
      <c r="F150" s="127" t="s">
        <v>531</v>
      </c>
    </row>
    <row r="151" spans="1:6" ht="12.75">
      <c r="A151" s="122">
        <v>4722</v>
      </c>
      <c r="B151" s="148" t="s">
        <v>320</v>
      </c>
      <c r="C151" s="222">
        <v>4822</v>
      </c>
      <c r="D151" s="125"/>
      <c r="E151" s="128"/>
      <c r="F151" s="127" t="s">
        <v>531</v>
      </c>
    </row>
    <row r="152" spans="1:6" ht="12.75">
      <c r="A152" s="122">
        <v>4723</v>
      </c>
      <c r="B152" s="148" t="s">
        <v>449</v>
      </c>
      <c r="C152" s="77" t="s">
        <v>447</v>
      </c>
      <c r="D152" s="125">
        <f>E152</f>
        <v>5572</v>
      </c>
      <c r="E152" s="128">
        <f>'[3]Բյուջե-2023'!$AS$42</f>
        <v>5572</v>
      </c>
      <c r="F152" s="127" t="s">
        <v>531</v>
      </c>
    </row>
    <row r="153" spans="1:6" ht="24.75" thickBot="1">
      <c r="A153" s="132">
        <v>4724</v>
      </c>
      <c r="B153" s="150" t="s">
        <v>450</v>
      </c>
      <c r="C153" s="78" t="s">
        <v>448</v>
      </c>
      <c r="D153" s="135"/>
      <c r="E153" s="136"/>
      <c r="F153" s="141" t="s">
        <v>531</v>
      </c>
    </row>
    <row r="154" spans="1:6" ht="24.75" thickBot="1">
      <c r="A154" s="117">
        <v>4730</v>
      </c>
      <c r="B154" s="152" t="s">
        <v>980</v>
      </c>
      <c r="C154" s="119" t="s">
        <v>522</v>
      </c>
      <c r="D154" s="120"/>
      <c r="E154" s="121"/>
      <c r="F154" s="116" t="s">
        <v>531</v>
      </c>
    </row>
    <row r="155" spans="1:6" ht="13.5" thickBot="1">
      <c r="A155" s="117"/>
      <c r="B155" s="103" t="s">
        <v>259</v>
      </c>
      <c r="C155" s="119"/>
      <c r="D155" s="120"/>
      <c r="E155" s="121"/>
      <c r="F155" s="116"/>
    </row>
    <row r="156" spans="1:6" ht="24">
      <c r="A156" s="122">
        <v>4731</v>
      </c>
      <c r="B156" s="170" t="s">
        <v>981</v>
      </c>
      <c r="C156" s="77" t="s">
        <v>451</v>
      </c>
      <c r="D156" s="125"/>
      <c r="E156" s="128"/>
      <c r="F156" s="127" t="s">
        <v>531</v>
      </c>
    </row>
    <row r="157" spans="1:6" ht="47.25" thickBot="1">
      <c r="A157" s="122">
        <v>4740</v>
      </c>
      <c r="B157" s="223" t="s">
        <v>982</v>
      </c>
      <c r="C157" s="130" t="s">
        <v>522</v>
      </c>
      <c r="D157" s="125"/>
      <c r="E157" s="128"/>
      <c r="F157" s="127" t="s">
        <v>531</v>
      </c>
    </row>
    <row r="158" spans="1:6" ht="13.5" thickBot="1">
      <c r="A158" s="117"/>
      <c r="B158" s="103" t="s">
        <v>259</v>
      </c>
      <c r="C158" s="119"/>
      <c r="D158" s="120"/>
      <c r="E158" s="121"/>
      <c r="F158" s="116"/>
    </row>
    <row r="159" spans="1:6" ht="27.75" customHeight="1">
      <c r="A159" s="122">
        <v>4741</v>
      </c>
      <c r="B159" s="148" t="s">
        <v>321</v>
      </c>
      <c r="C159" s="77" t="s">
        <v>452</v>
      </c>
      <c r="D159" s="125"/>
      <c r="E159" s="128"/>
      <c r="F159" s="127" t="s">
        <v>531</v>
      </c>
    </row>
    <row r="160" spans="1:6" ht="27" customHeight="1" thickBot="1">
      <c r="A160" s="132">
        <v>4742</v>
      </c>
      <c r="B160" s="150" t="s">
        <v>455</v>
      </c>
      <c r="C160" s="78" t="s">
        <v>453</v>
      </c>
      <c r="D160" s="135"/>
      <c r="E160" s="136"/>
      <c r="F160" s="141" t="s">
        <v>531</v>
      </c>
    </row>
    <row r="161" spans="1:6" ht="39.75" customHeight="1" thickBot="1">
      <c r="A161" s="117">
        <v>4750</v>
      </c>
      <c r="B161" s="152" t="s">
        <v>983</v>
      </c>
      <c r="C161" s="119" t="s">
        <v>522</v>
      </c>
      <c r="D161" s="120"/>
      <c r="E161" s="121"/>
      <c r="F161" s="116" t="s">
        <v>531</v>
      </c>
    </row>
    <row r="162" spans="1:6" ht="13.5" thickBot="1">
      <c r="A162" s="117"/>
      <c r="B162" s="103" t="s">
        <v>259</v>
      </c>
      <c r="C162" s="119"/>
      <c r="D162" s="120"/>
      <c r="E162" s="121"/>
      <c r="F162" s="116"/>
    </row>
    <row r="163" spans="1:6" ht="39.75" customHeight="1" thickBot="1">
      <c r="A163" s="132">
        <v>4751</v>
      </c>
      <c r="B163" s="150" t="s">
        <v>456</v>
      </c>
      <c r="C163" s="78" t="s">
        <v>457</v>
      </c>
      <c r="D163" s="135"/>
      <c r="E163" s="136"/>
      <c r="F163" s="141" t="s">
        <v>531</v>
      </c>
    </row>
    <row r="164" spans="1:6" ht="12.75" customHeight="1" thickBot="1">
      <c r="A164" s="117">
        <v>4760</v>
      </c>
      <c r="B164" s="224" t="s">
        <v>984</v>
      </c>
      <c r="C164" s="119" t="s">
        <v>522</v>
      </c>
      <c r="D164" s="120"/>
      <c r="E164" s="121"/>
      <c r="F164" s="116" t="s">
        <v>531</v>
      </c>
    </row>
    <row r="165" spans="1:6" ht="13.5" thickBot="1">
      <c r="A165" s="117"/>
      <c r="B165" s="103" t="s">
        <v>259</v>
      </c>
      <c r="C165" s="119"/>
      <c r="D165" s="120"/>
      <c r="E165" s="121"/>
      <c r="F165" s="116"/>
    </row>
    <row r="166" spans="1:6" ht="17.25" customHeight="1">
      <c r="A166" s="122">
        <v>4761</v>
      </c>
      <c r="B166" s="148" t="s">
        <v>459</v>
      </c>
      <c r="C166" s="77" t="s">
        <v>458</v>
      </c>
      <c r="D166" s="125"/>
      <c r="E166" s="128"/>
      <c r="F166" s="127" t="s">
        <v>531</v>
      </c>
    </row>
    <row r="167" spans="1:6" ht="13.5" customHeight="1" thickBot="1">
      <c r="A167" s="225">
        <v>4770</v>
      </c>
      <c r="B167" s="153" t="s">
        <v>985</v>
      </c>
      <c r="C167" s="130" t="s">
        <v>522</v>
      </c>
      <c r="D167" s="226">
        <f>E167+F167</f>
        <v>72293.11600000001</v>
      </c>
      <c r="E167" s="227">
        <f>E169</f>
        <v>72293.11600000001</v>
      </c>
      <c r="F167" s="127">
        <f>F169</f>
        <v>0</v>
      </c>
    </row>
    <row r="168" spans="1:6" ht="13.5" thickBot="1">
      <c r="A168" s="117"/>
      <c r="B168" s="103" t="s">
        <v>259</v>
      </c>
      <c r="C168" s="119"/>
      <c r="D168" s="160"/>
      <c r="E168" s="144"/>
      <c r="F168" s="116"/>
    </row>
    <row r="169" spans="1:6" ht="12.75">
      <c r="A169" s="225">
        <v>4771</v>
      </c>
      <c r="B169" s="148" t="s">
        <v>464</v>
      </c>
      <c r="C169" s="77" t="s">
        <v>460</v>
      </c>
      <c r="D169" s="161">
        <f>E169+F169</f>
        <v>72293.11600000001</v>
      </c>
      <c r="E169" s="126">
        <f>'[4]Բյուջե-2023'!$C$41</f>
        <v>72293.11600000001</v>
      </c>
      <c r="F169" s="127"/>
    </row>
    <row r="170" spans="1:6" ht="36.75" thickBot="1">
      <c r="A170" s="228">
        <v>4772</v>
      </c>
      <c r="B170" s="229" t="s">
        <v>293</v>
      </c>
      <c r="C170" s="119" t="s">
        <v>522</v>
      </c>
      <c r="D170" s="230"/>
      <c r="E170" s="231"/>
      <c r="F170" s="167"/>
    </row>
    <row r="171" spans="1:6" s="93" customFormat="1" ht="56.25" customHeight="1" thickBot="1">
      <c r="A171" s="113">
        <v>5000</v>
      </c>
      <c r="B171" s="232" t="s">
        <v>986</v>
      </c>
      <c r="C171" s="115" t="s">
        <v>522</v>
      </c>
      <c r="D171" s="233">
        <f>F171</f>
        <v>76898.1</v>
      </c>
      <c r="E171" s="234" t="s">
        <v>531</v>
      </c>
      <c r="F171" s="235">
        <f>F173+F191+F197+F200</f>
        <v>76898.1</v>
      </c>
    </row>
    <row r="172" spans="1:6" ht="13.5" thickBot="1">
      <c r="A172" s="102"/>
      <c r="B172" s="103" t="s">
        <v>260</v>
      </c>
      <c r="C172" s="104"/>
      <c r="D172" s="158"/>
      <c r="E172" s="159"/>
      <c r="F172" s="236"/>
    </row>
    <row r="173" spans="1:6" ht="23.25" thickBot="1">
      <c r="A173" s="117">
        <v>5100</v>
      </c>
      <c r="B173" s="237" t="s">
        <v>987</v>
      </c>
      <c r="C173" s="119" t="s">
        <v>522</v>
      </c>
      <c r="D173" s="238">
        <f>F173</f>
        <v>76898.1</v>
      </c>
      <c r="E173" s="239" t="s">
        <v>531</v>
      </c>
      <c r="F173" s="235">
        <f>F175+F180+F185</f>
        <v>76898.1</v>
      </c>
    </row>
    <row r="174" spans="1:6" ht="13.5" thickBot="1">
      <c r="A174" s="240"/>
      <c r="B174" s="184" t="s">
        <v>260</v>
      </c>
      <c r="C174" s="241"/>
      <c r="D174" s="242"/>
      <c r="E174" s="243"/>
      <c r="F174" s="244"/>
    </row>
    <row r="175" spans="1:6" ht="14.25" customHeight="1" thickBot="1">
      <c r="A175" s="117">
        <v>5110</v>
      </c>
      <c r="B175" s="152" t="s">
        <v>988</v>
      </c>
      <c r="C175" s="119" t="s">
        <v>522</v>
      </c>
      <c r="D175" s="160">
        <f>F175</f>
        <v>40000</v>
      </c>
      <c r="E175" s="234" t="s">
        <v>531</v>
      </c>
      <c r="F175" s="245">
        <f>F177+F179</f>
        <v>40000</v>
      </c>
    </row>
    <row r="176" spans="1:6" ht="12.75">
      <c r="A176" s="117"/>
      <c r="B176" s="246" t="s">
        <v>259</v>
      </c>
      <c r="C176" s="119"/>
      <c r="D176" s="160"/>
      <c r="E176" s="144"/>
      <c r="F176" s="247"/>
    </row>
    <row r="177" spans="1:6" ht="12.75">
      <c r="A177" s="122">
        <v>5111</v>
      </c>
      <c r="B177" s="237" t="s">
        <v>283</v>
      </c>
      <c r="C177" s="248" t="s">
        <v>461</v>
      </c>
      <c r="D177" s="161">
        <f>F177</f>
        <v>0</v>
      </c>
      <c r="E177" s="249" t="s">
        <v>531</v>
      </c>
      <c r="F177" s="250"/>
    </row>
    <row r="178" spans="1:6" ht="20.25" customHeight="1">
      <c r="A178" s="122">
        <v>5112</v>
      </c>
      <c r="B178" s="148" t="s">
        <v>284</v>
      </c>
      <c r="C178" s="248" t="s">
        <v>462</v>
      </c>
      <c r="D178" s="161">
        <f>F178</f>
        <v>0</v>
      </c>
      <c r="E178" s="249" t="s">
        <v>531</v>
      </c>
      <c r="F178" s="250"/>
    </row>
    <row r="179" spans="1:6" ht="26.25" customHeight="1" thickBot="1">
      <c r="A179" s="122">
        <v>5113</v>
      </c>
      <c r="B179" s="148" t="s">
        <v>285</v>
      </c>
      <c r="C179" s="248" t="s">
        <v>463</v>
      </c>
      <c r="D179" s="161">
        <f>F179</f>
        <v>40000</v>
      </c>
      <c r="E179" s="249" t="s">
        <v>531</v>
      </c>
      <c r="F179" s="250">
        <f>'[3]Բյուջե-2023'!$BB$42</f>
        <v>40000</v>
      </c>
    </row>
    <row r="180" spans="1:6" ht="11.25" customHeight="1" thickBot="1">
      <c r="A180" s="122">
        <v>5120</v>
      </c>
      <c r="B180" s="153" t="s">
        <v>989</v>
      </c>
      <c r="C180" s="130" t="s">
        <v>522</v>
      </c>
      <c r="D180" s="161">
        <f>F180</f>
        <v>19180</v>
      </c>
      <c r="E180" s="234" t="s">
        <v>531</v>
      </c>
      <c r="F180" s="250">
        <f>F184+F182+F183</f>
        <v>19180</v>
      </c>
    </row>
    <row r="181" spans="1:6" ht="12.75">
      <c r="A181" s="117"/>
      <c r="B181" s="251" t="s">
        <v>259</v>
      </c>
      <c r="C181" s="119"/>
      <c r="D181" s="160"/>
      <c r="E181" s="144"/>
      <c r="F181" s="247"/>
    </row>
    <row r="182" spans="1:6" ht="12.75">
      <c r="A182" s="122">
        <v>5121</v>
      </c>
      <c r="B182" s="148" t="s">
        <v>280</v>
      </c>
      <c r="C182" s="248" t="s">
        <v>465</v>
      </c>
      <c r="D182" s="161"/>
      <c r="E182" s="249" t="s">
        <v>531</v>
      </c>
      <c r="F182" s="250"/>
    </row>
    <row r="183" spans="1:6" ht="12.75">
      <c r="A183" s="122">
        <v>5122</v>
      </c>
      <c r="B183" s="148" t="s">
        <v>281</v>
      </c>
      <c r="C183" s="248" t="s">
        <v>466</v>
      </c>
      <c r="D183" s="161">
        <f>F183</f>
        <v>8380</v>
      </c>
      <c r="E183" s="249" t="s">
        <v>531</v>
      </c>
      <c r="F183" s="250">
        <f>'[4]Բյուջե-2023'!$BC$42</f>
        <v>8380</v>
      </c>
    </row>
    <row r="184" spans="1:6" ht="17.25" customHeight="1" thickBot="1">
      <c r="A184" s="122">
        <v>5123</v>
      </c>
      <c r="B184" s="148" t="s">
        <v>282</v>
      </c>
      <c r="C184" s="248" t="s">
        <v>467</v>
      </c>
      <c r="D184" s="161">
        <f>F184</f>
        <v>10800</v>
      </c>
      <c r="E184" s="249" t="s">
        <v>531</v>
      </c>
      <c r="F184" s="250">
        <f>'[4]Բյուջե-2023'!$AX$42</f>
        <v>10800</v>
      </c>
    </row>
    <row r="185" spans="1:6" ht="14.25" customHeight="1" thickBot="1">
      <c r="A185" s="122">
        <v>5130</v>
      </c>
      <c r="B185" s="153" t="s">
        <v>990</v>
      </c>
      <c r="C185" s="130" t="s">
        <v>522</v>
      </c>
      <c r="D185" s="161">
        <f>F185</f>
        <v>17718.1</v>
      </c>
      <c r="E185" s="234" t="s">
        <v>531</v>
      </c>
      <c r="F185" s="250">
        <f>F187+F188+F190+F189</f>
        <v>17718.1</v>
      </c>
    </row>
    <row r="186" spans="1:6" ht="12.75">
      <c r="A186" s="117"/>
      <c r="B186" s="246" t="s">
        <v>259</v>
      </c>
      <c r="C186" s="119"/>
      <c r="D186" s="160"/>
      <c r="E186" s="144"/>
      <c r="F186" s="247"/>
    </row>
    <row r="187" spans="1:6" ht="17.25" customHeight="1">
      <c r="A187" s="122">
        <v>5131</v>
      </c>
      <c r="B187" s="237" t="s">
        <v>470</v>
      </c>
      <c r="C187" s="248" t="s">
        <v>468</v>
      </c>
      <c r="D187" s="161">
        <f>F187</f>
        <v>4718.1</v>
      </c>
      <c r="E187" s="249" t="s">
        <v>531</v>
      </c>
      <c r="F187" s="250">
        <f>'[4]Բյուջե-2023'!$BA$42</f>
        <v>4718.1</v>
      </c>
    </row>
    <row r="188" spans="1:6" ht="17.25" customHeight="1" thickBot="1">
      <c r="A188" s="122">
        <v>5132</v>
      </c>
      <c r="B188" s="148" t="s">
        <v>277</v>
      </c>
      <c r="C188" s="248" t="s">
        <v>469</v>
      </c>
      <c r="D188" s="161"/>
      <c r="E188" s="249" t="s">
        <v>531</v>
      </c>
      <c r="F188" s="250"/>
    </row>
    <row r="189" spans="1:6" ht="17.25" customHeight="1" thickBot="1">
      <c r="A189" s="122">
        <v>5133</v>
      </c>
      <c r="B189" s="148" t="s">
        <v>278</v>
      </c>
      <c r="C189" s="248" t="s">
        <v>476</v>
      </c>
      <c r="D189" s="125"/>
      <c r="E189" s="252" t="s">
        <v>531</v>
      </c>
      <c r="F189" s="253"/>
    </row>
    <row r="190" spans="1:6" ht="17.25" customHeight="1" thickBot="1">
      <c r="A190" s="122">
        <v>5134</v>
      </c>
      <c r="B190" s="148" t="s">
        <v>279</v>
      </c>
      <c r="C190" s="248" t="s">
        <v>477</v>
      </c>
      <c r="D190" s="161">
        <f>F190</f>
        <v>13000</v>
      </c>
      <c r="E190" s="252" t="s">
        <v>531</v>
      </c>
      <c r="F190" s="253">
        <f>'[3]Բյուջե-2023'!$BD$42</f>
        <v>13000</v>
      </c>
    </row>
    <row r="191" spans="1:6" ht="11.25" customHeight="1" thickBot="1">
      <c r="A191" s="122">
        <v>5200</v>
      </c>
      <c r="B191" s="153" t="s">
        <v>991</v>
      </c>
      <c r="C191" s="130" t="s">
        <v>522</v>
      </c>
      <c r="D191" s="125"/>
      <c r="E191" s="254" t="s">
        <v>531</v>
      </c>
      <c r="F191" s="253"/>
    </row>
    <row r="192" spans="1:6" ht="12.75">
      <c r="A192" s="240"/>
      <c r="B192" s="184" t="s">
        <v>260</v>
      </c>
      <c r="C192" s="241"/>
      <c r="D192" s="255"/>
      <c r="E192" s="256"/>
      <c r="F192" s="257"/>
    </row>
    <row r="193" spans="1:6" ht="27" customHeight="1">
      <c r="A193" s="117">
        <v>5211</v>
      </c>
      <c r="B193" s="237" t="s">
        <v>294</v>
      </c>
      <c r="C193" s="258" t="s">
        <v>471</v>
      </c>
      <c r="D193" s="120"/>
      <c r="E193" s="259" t="s">
        <v>531</v>
      </c>
      <c r="F193" s="260"/>
    </row>
    <row r="194" spans="1:6" ht="17.25" customHeight="1">
      <c r="A194" s="122">
        <v>5221</v>
      </c>
      <c r="B194" s="148" t="s">
        <v>295</v>
      </c>
      <c r="C194" s="248" t="s">
        <v>472</v>
      </c>
      <c r="D194" s="125"/>
      <c r="E194" s="254" t="s">
        <v>531</v>
      </c>
      <c r="F194" s="88"/>
    </row>
    <row r="195" spans="1:6" ht="24.75" customHeight="1">
      <c r="A195" s="122">
        <v>5231</v>
      </c>
      <c r="B195" s="148" t="s">
        <v>296</v>
      </c>
      <c r="C195" s="248" t="s">
        <v>473</v>
      </c>
      <c r="D195" s="125"/>
      <c r="E195" s="254" t="s">
        <v>531</v>
      </c>
      <c r="F195" s="88"/>
    </row>
    <row r="196" spans="1:6" ht="17.25" customHeight="1">
      <c r="A196" s="122">
        <v>5241</v>
      </c>
      <c r="B196" s="148" t="s">
        <v>475</v>
      </c>
      <c r="C196" s="248" t="s">
        <v>474</v>
      </c>
      <c r="D196" s="125"/>
      <c r="E196" s="254" t="s">
        <v>531</v>
      </c>
      <c r="F196" s="88"/>
    </row>
    <row r="197" spans="1:6" ht="13.5" thickBot="1">
      <c r="A197" s="122">
        <v>5300</v>
      </c>
      <c r="B197" s="153" t="s">
        <v>992</v>
      </c>
      <c r="C197" s="130" t="s">
        <v>522</v>
      </c>
      <c r="D197" s="125"/>
      <c r="E197" s="254" t="s">
        <v>531</v>
      </c>
      <c r="F197" s="88"/>
    </row>
    <row r="198" spans="1:6" ht="13.5" thickBot="1">
      <c r="A198" s="102"/>
      <c r="B198" s="103" t="s">
        <v>260</v>
      </c>
      <c r="C198" s="104"/>
      <c r="D198" s="105"/>
      <c r="E198" s="261"/>
      <c r="F198" s="107"/>
    </row>
    <row r="199" spans="1:6" ht="13.5" customHeight="1">
      <c r="A199" s="122">
        <v>5311</v>
      </c>
      <c r="B199" s="148" t="s">
        <v>322</v>
      </c>
      <c r="C199" s="248" t="s">
        <v>478</v>
      </c>
      <c r="D199" s="125"/>
      <c r="E199" s="254" t="s">
        <v>531</v>
      </c>
      <c r="F199" s="88"/>
    </row>
    <row r="200" spans="1:6" ht="23.25" thickBot="1">
      <c r="A200" s="122">
        <v>5400</v>
      </c>
      <c r="B200" s="153" t="s">
        <v>993</v>
      </c>
      <c r="C200" s="130" t="s">
        <v>522</v>
      </c>
      <c r="D200" s="125"/>
      <c r="E200" s="254" t="s">
        <v>531</v>
      </c>
      <c r="F200" s="88"/>
    </row>
    <row r="201" spans="1:6" ht="13.5" thickBot="1">
      <c r="A201" s="102"/>
      <c r="B201" s="103" t="s">
        <v>260</v>
      </c>
      <c r="C201" s="104"/>
      <c r="D201" s="105"/>
      <c r="E201" s="261"/>
      <c r="F201" s="107"/>
    </row>
    <row r="202" spans="1:6" ht="12.75">
      <c r="A202" s="122">
        <v>5411</v>
      </c>
      <c r="B202" s="148" t="s">
        <v>323</v>
      </c>
      <c r="C202" s="248" t="s">
        <v>479</v>
      </c>
      <c r="D202" s="125"/>
      <c r="E202" s="254" t="s">
        <v>531</v>
      </c>
      <c r="F202" s="88"/>
    </row>
    <row r="203" spans="1:6" ht="12.75">
      <c r="A203" s="122">
        <v>5421</v>
      </c>
      <c r="B203" s="148" t="s">
        <v>324</v>
      </c>
      <c r="C203" s="248" t="s">
        <v>480</v>
      </c>
      <c r="D203" s="125"/>
      <c r="E203" s="254" t="s">
        <v>531</v>
      </c>
      <c r="F203" s="88"/>
    </row>
    <row r="204" spans="1:6" ht="12.75">
      <c r="A204" s="122">
        <v>5431</v>
      </c>
      <c r="B204" s="148" t="s">
        <v>482</v>
      </c>
      <c r="C204" s="248" t="s">
        <v>481</v>
      </c>
      <c r="D204" s="125"/>
      <c r="E204" s="254" t="s">
        <v>531</v>
      </c>
      <c r="F204" s="88"/>
    </row>
    <row r="205" spans="1:6" ht="13.5" thickBot="1">
      <c r="A205" s="132">
        <v>5441</v>
      </c>
      <c r="B205" s="262" t="s">
        <v>408</v>
      </c>
      <c r="C205" s="263" t="s">
        <v>483</v>
      </c>
      <c r="D205" s="135"/>
      <c r="E205" s="264" t="s">
        <v>531</v>
      </c>
      <c r="F205" s="265"/>
    </row>
    <row r="206" spans="1:6" s="272" customFormat="1" ht="59.25" customHeight="1">
      <c r="A206" s="266" t="s">
        <v>154</v>
      </c>
      <c r="B206" s="267" t="s">
        <v>994</v>
      </c>
      <c r="C206" s="268" t="s">
        <v>522</v>
      </c>
      <c r="D206" s="269">
        <f>F206</f>
        <v>-843.4130000000005</v>
      </c>
      <c r="E206" s="270" t="s">
        <v>521</v>
      </c>
      <c r="F206" s="271">
        <f>F208+F213+F221+F224</f>
        <v>-843.4130000000005</v>
      </c>
    </row>
    <row r="207" spans="1:6" s="272" customFormat="1" ht="12.75">
      <c r="A207" s="266"/>
      <c r="B207" s="273" t="s">
        <v>258</v>
      </c>
      <c r="C207" s="268"/>
      <c r="D207" s="274"/>
      <c r="E207" s="270"/>
      <c r="F207" s="275"/>
    </row>
    <row r="208" spans="1:6" ht="28.5">
      <c r="A208" s="276" t="s">
        <v>155</v>
      </c>
      <c r="B208" s="277" t="s">
        <v>995</v>
      </c>
      <c r="C208" s="278" t="s">
        <v>522</v>
      </c>
      <c r="D208" s="161">
        <f>F208</f>
        <v>0</v>
      </c>
      <c r="E208" s="227" t="s">
        <v>521</v>
      </c>
      <c r="F208" s="250">
        <f>F210</f>
        <v>0</v>
      </c>
    </row>
    <row r="209" spans="1:6" ht="12.75">
      <c r="A209" s="276"/>
      <c r="B209" s="273" t="s">
        <v>258</v>
      </c>
      <c r="C209" s="278"/>
      <c r="D209" s="161"/>
      <c r="E209" s="227"/>
      <c r="F209" s="250"/>
    </row>
    <row r="210" spans="1:6" ht="25.5">
      <c r="A210" s="276" t="s">
        <v>156</v>
      </c>
      <c r="B210" s="279" t="s">
        <v>331</v>
      </c>
      <c r="C210" s="280" t="s">
        <v>325</v>
      </c>
      <c r="D210" s="161">
        <f>F210</f>
        <v>0</v>
      </c>
      <c r="E210" s="227" t="s">
        <v>521</v>
      </c>
      <c r="F210" s="250">
        <v>0</v>
      </c>
    </row>
    <row r="211" spans="1:6" s="283" customFormat="1" ht="25.5">
      <c r="A211" s="276" t="s">
        <v>157</v>
      </c>
      <c r="B211" s="279" t="s">
        <v>330</v>
      </c>
      <c r="C211" s="280" t="s">
        <v>326</v>
      </c>
      <c r="D211" s="281"/>
      <c r="E211" s="227" t="s">
        <v>521</v>
      </c>
      <c r="F211" s="282"/>
    </row>
    <row r="212" spans="1:10" ht="13.5" customHeight="1">
      <c r="A212" s="284" t="s">
        <v>158</v>
      </c>
      <c r="B212" s="279" t="s">
        <v>333</v>
      </c>
      <c r="C212" s="280" t="s">
        <v>327</v>
      </c>
      <c r="D212" s="161"/>
      <c r="E212" s="227" t="s">
        <v>521</v>
      </c>
      <c r="F212" s="250"/>
      <c r="G212" s="91"/>
      <c r="H212" s="91"/>
      <c r="I212" s="91"/>
      <c r="J212" s="91"/>
    </row>
    <row r="213" spans="1:10" ht="31.5" customHeight="1">
      <c r="A213" s="284" t="s">
        <v>159</v>
      </c>
      <c r="B213" s="277" t="s">
        <v>996</v>
      </c>
      <c r="C213" s="278" t="s">
        <v>522</v>
      </c>
      <c r="D213" s="161"/>
      <c r="E213" s="227" t="s">
        <v>521</v>
      </c>
      <c r="F213" s="250"/>
      <c r="G213" s="91"/>
      <c r="H213" s="91"/>
      <c r="I213" s="91"/>
      <c r="J213" s="91"/>
    </row>
    <row r="214" spans="1:10" ht="12.75">
      <c r="A214" s="284"/>
      <c r="B214" s="273" t="s">
        <v>258</v>
      </c>
      <c r="C214" s="278"/>
      <c r="D214" s="161"/>
      <c r="E214" s="227"/>
      <c r="F214" s="250"/>
      <c r="G214" s="91"/>
      <c r="H214" s="91"/>
      <c r="I214" s="91"/>
      <c r="J214" s="91"/>
    </row>
    <row r="215" spans="1:10" ht="29.25" customHeight="1">
      <c r="A215" s="284" t="s">
        <v>160</v>
      </c>
      <c r="B215" s="279" t="s">
        <v>316</v>
      </c>
      <c r="C215" s="285" t="s">
        <v>334</v>
      </c>
      <c r="D215" s="161"/>
      <c r="E215" s="227" t="s">
        <v>521</v>
      </c>
      <c r="F215" s="250"/>
      <c r="G215" s="91"/>
      <c r="H215" s="91"/>
      <c r="I215" s="91"/>
      <c r="J215" s="91"/>
    </row>
    <row r="216" spans="1:10" ht="25.5">
      <c r="A216" s="284" t="s">
        <v>161</v>
      </c>
      <c r="B216" s="279" t="s">
        <v>997</v>
      </c>
      <c r="C216" s="278" t="s">
        <v>522</v>
      </c>
      <c r="D216" s="161"/>
      <c r="E216" s="227" t="s">
        <v>521</v>
      </c>
      <c r="F216" s="250"/>
      <c r="G216" s="91"/>
      <c r="H216" s="91"/>
      <c r="I216" s="91"/>
      <c r="J216" s="91"/>
    </row>
    <row r="217" spans="1:10" ht="12.75">
      <c r="A217" s="284"/>
      <c r="B217" s="273" t="s">
        <v>259</v>
      </c>
      <c r="C217" s="278"/>
      <c r="D217" s="161"/>
      <c r="E217" s="126"/>
      <c r="F217" s="250"/>
      <c r="G217" s="91"/>
      <c r="H217" s="91"/>
      <c r="I217" s="91"/>
      <c r="J217" s="91"/>
    </row>
    <row r="218" spans="1:10" ht="12.75">
      <c r="A218" s="284" t="s">
        <v>162</v>
      </c>
      <c r="B218" s="273" t="s">
        <v>313</v>
      </c>
      <c r="C218" s="280" t="s">
        <v>338</v>
      </c>
      <c r="D218" s="161"/>
      <c r="E218" s="227" t="s">
        <v>521</v>
      </c>
      <c r="F218" s="250"/>
      <c r="G218" s="91"/>
      <c r="H218" s="91"/>
      <c r="I218" s="91"/>
      <c r="J218" s="91"/>
    </row>
    <row r="219" spans="1:10" ht="25.5">
      <c r="A219" s="286" t="s">
        <v>163</v>
      </c>
      <c r="B219" s="273" t="s">
        <v>312</v>
      </c>
      <c r="C219" s="285" t="s">
        <v>339</v>
      </c>
      <c r="D219" s="161"/>
      <c r="E219" s="227" t="s">
        <v>521</v>
      </c>
      <c r="F219" s="250"/>
      <c r="G219" s="91"/>
      <c r="H219" s="91"/>
      <c r="I219" s="91"/>
      <c r="J219" s="91"/>
    </row>
    <row r="220" spans="1:10" ht="25.5">
      <c r="A220" s="284" t="s">
        <v>164</v>
      </c>
      <c r="B220" s="287" t="s">
        <v>311</v>
      </c>
      <c r="C220" s="285" t="s">
        <v>340</v>
      </c>
      <c r="D220" s="161"/>
      <c r="E220" s="227" t="s">
        <v>521</v>
      </c>
      <c r="F220" s="250"/>
      <c r="G220" s="91"/>
      <c r="H220" s="91"/>
      <c r="I220" s="91"/>
      <c r="J220" s="91"/>
    </row>
    <row r="221" spans="1:6" ht="28.5">
      <c r="A221" s="284" t="s">
        <v>165</v>
      </c>
      <c r="B221" s="277" t="s">
        <v>998</v>
      </c>
      <c r="C221" s="278" t="s">
        <v>522</v>
      </c>
      <c r="D221" s="161"/>
      <c r="E221" s="227" t="s">
        <v>521</v>
      </c>
      <c r="F221" s="250"/>
    </row>
    <row r="222" spans="1:6" ht="12.75">
      <c r="A222" s="284"/>
      <c r="B222" s="273" t="s">
        <v>258</v>
      </c>
      <c r="C222" s="278"/>
      <c r="D222" s="161"/>
      <c r="E222" s="227"/>
      <c r="F222" s="250"/>
    </row>
    <row r="223" spans="1:6" ht="25.5">
      <c r="A223" s="286" t="s">
        <v>166</v>
      </c>
      <c r="B223" s="279" t="s">
        <v>314</v>
      </c>
      <c r="C223" s="288" t="s">
        <v>342</v>
      </c>
      <c r="D223" s="161"/>
      <c r="E223" s="227" t="s">
        <v>521</v>
      </c>
      <c r="F223" s="250"/>
    </row>
    <row r="224" spans="1:6" ht="42.75">
      <c r="A224" s="284" t="s">
        <v>167</v>
      </c>
      <c r="B224" s="277" t="s">
        <v>999</v>
      </c>
      <c r="C224" s="278" t="s">
        <v>522</v>
      </c>
      <c r="D224" s="161">
        <f>F224</f>
        <v>-843.4130000000005</v>
      </c>
      <c r="E224" s="227" t="s">
        <v>521</v>
      </c>
      <c r="F224" s="250">
        <f>F226</f>
        <v>-843.4130000000005</v>
      </c>
    </row>
    <row r="225" spans="1:6" ht="12.75">
      <c r="A225" s="284"/>
      <c r="B225" s="273" t="s">
        <v>258</v>
      </c>
      <c r="C225" s="278"/>
      <c r="D225" s="161"/>
      <c r="E225" s="227"/>
      <c r="F225" s="250"/>
    </row>
    <row r="226" spans="1:6" ht="12.75">
      <c r="A226" s="284" t="s">
        <v>168</v>
      </c>
      <c r="B226" s="279" t="s">
        <v>343</v>
      </c>
      <c r="C226" s="280" t="s">
        <v>348</v>
      </c>
      <c r="D226" s="161">
        <f>F226</f>
        <v>-843.4130000000005</v>
      </c>
      <c r="E226" s="227" t="s">
        <v>521</v>
      </c>
      <c r="F226" s="250">
        <f>F227</f>
        <v>-843.4130000000005</v>
      </c>
    </row>
    <row r="227" spans="1:6" ht="15.75" customHeight="1">
      <c r="A227" s="286" t="s">
        <v>172</v>
      </c>
      <c r="B227" s="279" t="s">
        <v>344</v>
      </c>
      <c r="C227" s="288" t="s">
        <v>349</v>
      </c>
      <c r="D227" s="161">
        <f>F227</f>
        <v>-843.4130000000005</v>
      </c>
      <c r="E227" s="227" t="s">
        <v>521</v>
      </c>
      <c r="F227" s="250">
        <f>-'[4]Ekamutner'!$H$107</f>
        <v>-843.4130000000005</v>
      </c>
    </row>
    <row r="228" spans="1:6" ht="25.5">
      <c r="A228" s="284" t="s">
        <v>173</v>
      </c>
      <c r="B228" s="279" t="s">
        <v>345</v>
      </c>
      <c r="C228" s="285" t="s">
        <v>350</v>
      </c>
      <c r="D228" s="161"/>
      <c r="E228" s="227" t="s">
        <v>521</v>
      </c>
      <c r="F228" s="250"/>
    </row>
    <row r="229" spans="1:6" ht="26.25" thickBot="1">
      <c r="A229" s="289" t="s">
        <v>174</v>
      </c>
      <c r="B229" s="290" t="s">
        <v>315</v>
      </c>
      <c r="C229" s="291" t="s">
        <v>351</v>
      </c>
      <c r="D229" s="154"/>
      <c r="E229" s="292" t="s">
        <v>521</v>
      </c>
      <c r="F229" s="293"/>
    </row>
    <row r="230" spans="1:6" s="91" customFormat="1" ht="12.75">
      <c r="A230" s="294"/>
      <c r="B230" s="295"/>
      <c r="C230" s="296"/>
      <c r="F230" s="297"/>
    </row>
    <row r="231" spans="1:6" s="91" customFormat="1" ht="12.75">
      <c r="A231" s="294"/>
      <c r="B231" s="298"/>
      <c r="C231" s="299"/>
      <c r="E231" s="300"/>
      <c r="F231" s="297"/>
    </row>
    <row r="232" spans="1:6" s="91" customFormat="1" ht="12.75">
      <c r="A232" s="294"/>
      <c r="B232" s="301"/>
      <c r="C232" s="299"/>
      <c r="E232" s="302"/>
      <c r="F232" s="297"/>
    </row>
    <row r="233" spans="1:6" s="91" customFormat="1" ht="12.75">
      <c r="A233" s="294"/>
      <c r="B233" s="303"/>
      <c r="C233" s="304"/>
      <c r="F233" s="297"/>
    </row>
    <row r="234" spans="1:6" s="91" customFormat="1" ht="12.75">
      <c r="A234" s="294"/>
      <c r="B234" s="298"/>
      <c r="C234" s="299"/>
      <c r="F234" s="297"/>
    </row>
    <row r="235" spans="1:6" s="91" customFormat="1" ht="12.75">
      <c r="A235" s="294"/>
      <c r="B235" s="305"/>
      <c r="C235" s="299"/>
      <c r="F235" s="297"/>
    </row>
    <row r="236" spans="1:6" s="91" customFormat="1" ht="12.75">
      <c r="A236" s="294"/>
      <c r="B236" s="305"/>
      <c r="C236" s="299"/>
      <c r="F236" s="297"/>
    </row>
    <row r="237" spans="1:6" s="91" customFormat="1" ht="12.75">
      <c r="A237" s="294"/>
      <c r="B237" s="305"/>
      <c r="C237" s="299"/>
      <c r="F237" s="297"/>
    </row>
    <row r="238" spans="1:6" s="91" customFormat="1" ht="12.75">
      <c r="A238" s="294"/>
      <c r="B238" s="305"/>
      <c r="C238" s="299"/>
      <c r="F238" s="297"/>
    </row>
    <row r="239" spans="1:6" s="91" customFormat="1" ht="12.75">
      <c r="A239" s="294"/>
      <c r="B239" s="303"/>
      <c r="C239" s="304"/>
      <c r="F239" s="297"/>
    </row>
    <row r="240" spans="1:6" s="91" customFormat="1" ht="12.75">
      <c r="A240" s="294"/>
      <c r="B240" s="305"/>
      <c r="C240" s="299"/>
      <c r="F240" s="297"/>
    </row>
    <row r="241" spans="1:6" s="91" customFormat="1" ht="12.75">
      <c r="A241" s="294"/>
      <c r="B241" s="305"/>
      <c r="C241" s="299"/>
      <c r="F241" s="297"/>
    </row>
    <row r="242" spans="1:6" s="91" customFormat="1" ht="12.75">
      <c r="A242" s="294"/>
      <c r="B242" s="305"/>
      <c r="C242" s="299"/>
      <c r="F242" s="297"/>
    </row>
    <row r="243" spans="1:6" s="91" customFormat="1" ht="12.75">
      <c r="A243" s="294"/>
      <c r="B243" s="305"/>
      <c r="C243" s="299"/>
      <c r="F243" s="297"/>
    </row>
    <row r="244" spans="1:6" s="91" customFormat="1" ht="12.75">
      <c r="A244" s="294"/>
      <c r="B244" s="305"/>
      <c r="C244" s="299"/>
      <c r="F244" s="297"/>
    </row>
    <row r="245" spans="1:6" s="91" customFormat="1" ht="12.75">
      <c r="A245" s="294"/>
      <c r="B245" s="305"/>
      <c r="C245" s="299"/>
      <c r="F245" s="297"/>
    </row>
    <row r="246" spans="1:6" s="91" customFormat="1" ht="12.75">
      <c r="A246" s="294"/>
      <c r="B246" s="303"/>
      <c r="C246" s="304"/>
      <c r="F246" s="297"/>
    </row>
    <row r="247" spans="1:6" s="91" customFormat="1" ht="12.75">
      <c r="A247" s="294"/>
      <c r="B247" s="305"/>
      <c r="C247" s="299"/>
      <c r="F247" s="297"/>
    </row>
    <row r="248" spans="1:6" s="91" customFormat="1" ht="12.75">
      <c r="A248" s="294"/>
      <c r="B248" s="298"/>
      <c r="C248" s="299"/>
      <c r="F248" s="297"/>
    </row>
    <row r="249" spans="1:6" s="91" customFormat="1" ht="12.75">
      <c r="A249" s="294"/>
      <c r="B249" s="305"/>
      <c r="C249" s="299"/>
      <c r="F249" s="297"/>
    </row>
    <row r="250" spans="1:6" s="91" customFormat="1" ht="12.75">
      <c r="A250" s="294"/>
      <c r="B250" s="306"/>
      <c r="C250" s="299"/>
      <c r="F250" s="297"/>
    </row>
    <row r="251" spans="1:6" s="91" customFormat="1" ht="12.75">
      <c r="A251" s="294"/>
      <c r="B251" s="303"/>
      <c r="C251" s="304"/>
      <c r="F251" s="297"/>
    </row>
    <row r="252" spans="1:6" s="91" customFormat="1" ht="12.75">
      <c r="A252" s="294"/>
      <c r="B252" s="305"/>
      <c r="C252" s="299"/>
      <c r="F252" s="297"/>
    </row>
    <row r="253" spans="1:6" s="91" customFormat="1" ht="12.75">
      <c r="A253" s="294"/>
      <c r="B253" s="305"/>
      <c r="C253" s="299"/>
      <c r="F253" s="297"/>
    </row>
    <row r="254" spans="1:6" s="91" customFormat="1" ht="12.75">
      <c r="A254" s="294"/>
      <c r="B254" s="303"/>
      <c r="C254" s="304"/>
      <c r="F254" s="297"/>
    </row>
    <row r="255" spans="1:6" s="91" customFormat="1" ht="12.75">
      <c r="A255" s="294"/>
      <c r="B255" s="305"/>
      <c r="C255" s="299"/>
      <c r="F255" s="297"/>
    </row>
    <row r="256" spans="1:6" s="91" customFormat="1" ht="12.75">
      <c r="A256" s="294"/>
      <c r="B256" s="305"/>
      <c r="C256" s="299"/>
      <c r="F256" s="297"/>
    </row>
    <row r="257" spans="1:6" s="91" customFormat="1" ht="12.75">
      <c r="A257" s="294"/>
      <c r="B257" s="306"/>
      <c r="C257" s="299"/>
      <c r="F257" s="297"/>
    </row>
    <row r="258" spans="1:6" s="91" customFormat="1" ht="12.75">
      <c r="A258" s="294"/>
      <c r="B258" s="303"/>
      <c r="C258" s="304"/>
      <c r="F258" s="297"/>
    </row>
    <row r="259" spans="1:6" s="91" customFormat="1" ht="12.75">
      <c r="A259" s="294"/>
      <c r="B259" s="305"/>
      <c r="C259" s="299"/>
      <c r="F259" s="297"/>
    </row>
    <row r="260" spans="1:6" s="91" customFormat="1" ht="12.75">
      <c r="A260" s="294"/>
      <c r="B260" s="305"/>
      <c r="C260" s="299"/>
      <c r="F260" s="297"/>
    </row>
    <row r="261" spans="1:6" s="91" customFormat="1" ht="12.75">
      <c r="A261" s="294"/>
      <c r="B261" s="303"/>
      <c r="C261" s="304"/>
      <c r="F261" s="297"/>
    </row>
    <row r="262" spans="1:6" s="91" customFormat="1" ht="12.75">
      <c r="A262" s="294"/>
      <c r="B262" s="305"/>
      <c r="C262" s="299"/>
      <c r="F262" s="297"/>
    </row>
    <row r="263" spans="1:6" s="91" customFormat="1" ht="12.75">
      <c r="A263" s="294"/>
      <c r="B263" s="305"/>
      <c r="C263" s="299"/>
      <c r="F263" s="297"/>
    </row>
    <row r="264" spans="1:6" s="91" customFormat="1" ht="12.75">
      <c r="A264" s="294"/>
      <c r="B264" s="305"/>
      <c r="C264" s="299"/>
      <c r="F264" s="297"/>
    </row>
    <row r="265" spans="1:6" s="91" customFormat="1" ht="12.75">
      <c r="A265" s="294"/>
      <c r="B265" s="305"/>
      <c r="C265" s="299"/>
      <c r="F265" s="297"/>
    </row>
    <row r="266" spans="1:6" s="91" customFormat="1" ht="12.75">
      <c r="A266" s="294"/>
      <c r="B266" s="305"/>
      <c r="C266" s="299"/>
      <c r="F266" s="297"/>
    </row>
    <row r="267" spans="1:6" s="91" customFormat="1" ht="12.75">
      <c r="A267" s="294"/>
      <c r="B267" s="303"/>
      <c r="C267" s="304"/>
      <c r="F267" s="297"/>
    </row>
    <row r="268" spans="1:6" s="91" customFormat="1" ht="12.75">
      <c r="A268" s="294"/>
      <c r="B268" s="305"/>
      <c r="C268" s="299"/>
      <c r="F268" s="297"/>
    </row>
    <row r="269" spans="1:6" s="91" customFormat="1" ht="12.75">
      <c r="A269" s="294"/>
      <c r="B269" s="305"/>
      <c r="C269" s="299"/>
      <c r="F269" s="297"/>
    </row>
    <row r="270" spans="1:6" s="91" customFormat="1" ht="12.75">
      <c r="A270" s="294"/>
      <c r="B270" s="305"/>
      <c r="C270" s="299"/>
      <c r="F270" s="297"/>
    </row>
    <row r="271" spans="1:6" s="91" customFormat="1" ht="12.75">
      <c r="A271" s="294"/>
      <c r="B271" s="298"/>
      <c r="C271" s="299"/>
      <c r="F271" s="297"/>
    </row>
    <row r="272" spans="1:6" s="91" customFormat="1" ht="12.75">
      <c r="A272" s="294"/>
      <c r="B272" s="298"/>
      <c r="C272" s="299"/>
      <c r="F272" s="297"/>
    </row>
    <row r="273" spans="1:6" s="91" customFormat="1" ht="12.75">
      <c r="A273" s="294"/>
      <c r="B273" s="298"/>
      <c r="C273" s="299"/>
      <c r="F273" s="297"/>
    </row>
    <row r="274" spans="1:6" s="91" customFormat="1" ht="12.75">
      <c r="A274" s="294"/>
      <c r="B274" s="298"/>
      <c r="C274" s="299"/>
      <c r="F274" s="297"/>
    </row>
    <row r="275" spans="1:6" s="91" customFormat="1" ht="12.75">
      <c r="A275" s="294"/>
      <c r="B275" s="298"/>
      <c r="C275" s="299"/>
      <c r="F275" s="297"/>
    </row>
    <row r="276" spans="1:6" s="91" customFormat="1" ht="12.75">
      <c r="A276" s="294"/>
      <c r="B276" s="305"/>
      <c r="C276" s="299"/>
      <c r="F276" s="297"/>
    </row>
    <row r="277" spans="1:6" s="91" customFormat="1" ht="12.75">
      <c r="A277" s="294"/>
      <c r="B277" s="305"/>
      <c r="C277" s="299"/>
      <c r="F277" s="297"/>
    </row>
    <row r="278" spans="1:6" s="91" customFormat="1" ht="12.75">
      <c r="A278" s="294"/>
      <c r="B278" s="305"/>
      <c r="C278" s="299"/>
      <c r="F278" s="297"/>
    </row>
    <row r="279" spans="1:6" s="91" customFormat="1" ht="12.75">
      <c r="A279" s="294"/>
      <c r="B279" s="301"/>
      <c r="C279" s="299"/>
      <c r="F279" s="297"/>
    </row>
    <row r="280" spans="1:6" s="91" customFormat="1" ht="12.75">
      <c r="A280" s="294"/>
      <c r="B280" s="298"/>
      <c r="C280" s="304"/>
      <c r="F280" s="297"/>
    </row>
    <row r="281" spans="1:6" s="91" customFormat="1" ht="65.25" customHeight="1">
      <c r="A281" s="294"/>
      <c r="B281" s="305"/>
      <c r="C281" s="299"/>
      <c r="F281" s="297"/>
    </row>
    <row r="282" spans="1:6" s="91" customFormat="1" ht="39.75" customHeight="1">
      <c r="A282" s="294"/>
      <c r="B282" s="305"/>
      <c r="C282" s="299"/>
      <c r="F282" s="297"/>
    </row>
    <row r="283" spans="1:6" s="91" customFormat="1" ht="12.75">
      <c r="A283" s="294"/>
      <c r="B283" s="305"/>
      <c r="C283" s="299"/>
      <c r="F283" s="297"/>
    </row>
    <row r="284" spans="1:6" s="91" customFormat="1" ht="12.75">
      <c r="A284" s="294"/>
      <c r="B284" s="305"/>
      <c r="C284" s="299"/>
      <c r="F284" s="297"/>
    </row>
    <row r="285" spans="1:6" s="91" customFormat="1" ht="12.75">
      <c r="A285" s="294"/>
      <c r="B285" s="305"/>
      <c r="C285" s="299"/>
      <c r="F285" s="297"/>
    </row>
    <row r="286" spans="1:6" s="91" customFormat="1" ht="12.75">
      <c r="A286" s="294"/>
      <c r="B286" s="305"/>
      <c r="C286" s="299"/>
      <c r="F286" s="297"/>
    </row>
    <row r="287" spans="1:6" s="91" customFormat="1" ht="12.75">
      <c r="A287" s="294"/>
      <c r="B287" s="305"/>
      <c r="C287" s="299"/>
      <c r="F287" s="297"/>
    </row>
    <row r="288" spans="1:6" s="91" customFormat="1" ht="12.75">
      <c r="A288" s="294"/>
      <c r="B288" s="305"/>
      <c r="C288" s="299"/>
      <c r="F288" s="297"/>
    </row>
    <row r="289" spans="1:6" s="91" customFormat="1" ht="12.75">
      <c r="A289" s="294"/>
      <c r="B289" s="305"/>
      <c r="C289" s="299"/>
      <c r="F289" s="297"/>
    </row>
    <row r="290" spans="1:6" s="91" customFormat="1" ht="12.75">
      <c r="A290" s="294"/>
      <c r="B290" s="305"/>
      <c r="C290" s="299"/>
      <c r="F290" s="297"/>
    </row>
    <row r="291" spans="1:6" s="91" customFormat="1" ht="12.75">
      <c r="A291" s="294"/>
      <c r="B291" s="305"/>
      <c r="C291" s="299"/>
      <c r="F291" s="297"/>
    </row>
    <row r="292" spans="1:6" s="91" customFormat="1" ht="12.75">
      <c r="A292" s="294"/>
      <c r="B292" s="305"/>
      <c r="C292" s="299"/>
      <c r="F292" s="297"/>
    </row>
    <row r="293" spans="1:6" s="91" customFormat="1" ht="12.75">
      <c r="A293" s="294"/>
      <c r="B293" s="305"/>
      <c r="C293" s="299"/>
      <c r="F293" s="297"/>
    </row>
    <row r="294" spans="1:6" s="91" customFormat="1" ht="12.75">
      <c r="A294" s="294"/>
      <c r="B294" s="307"/>
      <c r="C294" s="299"/>
      <c r="F294" s="297"/>
    </row>
    <row r="295" spans="1:6" s="91" customFormat="1" ht="12.75">
      <c r="A295" s="294"/>
      <c r="B295" s="305"/>
      <c r="C295" s="299"/>
      <c r="F295" s="297"/>
    </row>
    <row r="296" spans="1:6" s="91" customFormat="1" ht="12.75">
      <c r="A296" s="294"/>
      <c r="B296" s="308"/>
      <c r="C296" s="299"/>
      <c r="F296" s="297"/>
    </row>
    <row r="297" spans="1:6" s="91" customFormat="1" ht="12.75">
      <c r="A297" s="294"/>
      <c r="B297" s="308"/>
      <c r="C297" s="299"/>
      <c r="F297" s="297"/>
    </row>
    <row r="298" spans="1:6" s="91" customFormat="1" ht="12.75">
      <c r="A298" s="294"/>
      <c r="B298" s="308"/>
      <c r="C298" s="309"/>
      <c r="F298" s="297"/>
    </row>
    <row r="299" spans="1:6" s="91" customFormat="1" ht="12.75">
      <c r="A299" s="294"/>
      <c r="B299" s="308"/>
      <c r="C299" s="309"/>
      <c r="F299" s="297"/>
    </row>
    <row r="300" spans="1:6" s="91" customFormat="1" ht="12.75">
      <c r="A300" s="294"/>
      <c r="B300" s="310"/>
      <c r="C300" s="309"/>
      <c r="F300" s="297"/>
    </row>
    <row r="301" spans="1:6" s="91" customFormat="1" ht="12.75">
      <c r="A301" s="294"/>
      <c r="B301" s="305"/>
      <c r="C301" s="299"/>
      <c r="F301" s="297"/>
    </row>
    <row r="302" spans="1:6" s="91" customFormat="1" ht="12.75">
      <c r="A302" s="294"/>
      <c r="B302" s="305"/>
      <c r="C302" s="299"/>
      <c r="F302" s="297"/>
    </row>
    <row r="303" spans="1:6" s="91" customFormat="1" ht="12.75">
      <c r="A303" s="294"/>
      <c r="B303" s="305"/>
      <c r="C303" s="299"/>
      <c r="F303" s="297"/>
    </row>
    <row r="304" spans="1:6" s="91" customFormat="1" ht="12.75">
      <c r="A304" s="294"/>
      <c r="B304" s="305"/>
      <c r="C304" s="299"/>
      <c r="F304" s="297"/>
    </row>
    <row r="305" spans="1:6" s="91" customFormat="1" ht="12.75">
      <c r="A305" s="294"/>
      <c r="B305" s="311"/>
      <c r="C305" s="299"/>
      <c r="F305" s="297"/>
    </row>
    <row r="306" spans="1:6" s="91" customFormat="1" ht="12.75">
      <c r="A306" s="294"/>
      <c r="B306" s="311"/>
      <c r="C306" s="312"/>
      <c r="F306" s="297"/>
    </row>
    <row r="307" spans="1:6" s="91" customFormat="1" ht="12.75">
      <c r="A307" s="294"/>
      <c r="B307" s="313"/>
      <c r="C307" s="312"/>
      <c r="F307" s="297"/>
    </row>
    <row r="308" spans="1:6" s="91" customFormat="1" ht="12.75">
      <c r="A308" s="294"/>
      <c r="B308" s="311"/>
      <c r="C308" s="312"/>
      <c r="F308" s="297"/>
    </row>
    <row r="309" spans="1:6" s="91" customFormat="1" ht="12.75">
      <c r="A309" s="294"/>
      <c r="B309" s="311"/>
      <c r="C309" s="312"/>
      <c r="F309" s="297"/>
    </row>
    <row r="310" spans="1:6" s="91" customFormat="1" ht="12.75">
      <c r="A310" s="294"/>
      <c r="B310" s="311"/>
      <c r="C310" s="312"/>
      <c r="F310" s="297"/>
    </row>
    <row r="311" spans="1:6" s="91" customFormat="1" ht="12.75">
      <c r="A311" s="294"/>
      <c r="B311" s="311"/>
      <c r="C311" s="312"/>
      <c r="F311" s="297"/>
    </row>
    <row r="312" spans="1:6" s="91" customFormat="1" ht="12.75">
      <c r="A312" s="294"/>
      <c r="B312" s="311"/>
      <c r="C312" s="312"/>
      <c r="F312" s="297"/>
    </row>
    <row r="313" spans="1:6" s="91" customFormat="1" ht="12.75">
      <c r="A313" s="294"/>
      <c r="B313" s="311"/>
      <c r="C313" s="312"/>
      <c r="F313" s="297"/>
    </row>
    <row r="314" spans="1:6" s="91" customFormat="1" ht="12.75">
      <c r="A314" s="294"/>
      <c r="B314" s="311"/>
      <c r="C314" s="312"/>
      <c r="F314" s="297"/>
    </row>
    <row r="315" spans="1:6" s="91" customFormat="1" ht="12.75">
      <c r="A315" s="294"/>
      <c r="B315" s="311"/>
      <c r="C315" s="312"/>
      <c r="F315" s="297"/>
    </row>
    <row r="316" spans="1:6" s="91" customFormat="1" ht="12.75">
      <c r="A316" s="294"/>
      <c r="B316" s="311"/>
      <c r="C316" s="312"/>
      <c r="F316" s="297"/>
    </row>
    <row r="317" spans="1:6" s="91" customFormat="1" ht="12.75">
      <c r="A317" s="294"/>
      <c r="B317" s="311"/>
      <c r="C317" s="312"/>
      <c r="F317" s="297"/>
    </row>
    <row r="318" spans="1:6" s="91" customFormat="1" ht="12.75">
      <c r="A318" s="294"/>
      <c r="B318" s="311"/>
      <c r="C318" s="312"/>
      <c r="F318" s="297"/>
    </row>
    <row r="319" spans="1:6" s="91" customFormat="1" ht="12.75">
      <c r="A319" s="294"/>
      <c r="B319" s="311"/>
      <c r="C319" s="312"/>
      <c r="F319" s="297"/>
    </row>
    <row r="320" spans="1:6" s="91" customFormat="1" ht="12.75">
      <c r="A320" s="294"/>
      <c r="B320" s="311"/>
      <c r="C320" s="312"/>
      <c r="F320" s="297"/>
    </row>
    <row r="321" spans="1:6" s="91" customFormat="1" ht="12.75">
      <c r="A321" s="294"/>
      <c r="B321" s="311"/>
      <c r="C321" s="312"/>
      <c r="F321" s="297"/>
    </row>
    <row r="322" spans="1:6" s="91" customFormat="1" ht="12.75">
      <c r="A322" s="294"/>
      <c r="B322" s="311"/>
      <c r="C322" s="312"/>
      <c r="F322" s="297"/>
    </row>
    <row r="323" spans="1:6" s="91" customFormat="1" ht="12.75">
      <c r="A323" s="294"/>
      <c r="B323" s="311"/>
      <c r="C323" s="312"/>
      <c r="F323" s="297"/>
    </row>
    <row r="324" spans="1:6" s="91" customFormat="1" ht="12.75">
      <c r="A324" s="294"/>
      <c r="B324" s="311"/>
      <c r="C324" s="312"/>
      <c r="F324" s="297"/>
    </row>
    <row r="325" spans="1:6" s="91" customFormat="1" ht="12.75">
      <c r="A325" s="294"/>
      <c r="B325" s="311"/>
      <c r="C325" s="312"/>
      <c r="F325" s="297"/>
    </row>
    <row r="326" spans="1:6" s="91" customFormat="1" ht="12.75">
      <c r="A326" s="294"/>
      <c r="B326" s="311"/>
      <c r="C326" s="312"/>
      <c r="F326" s="297"/>
    </row>
    <row r="327" spans="1:6" s="91" customFormat="1" ht="12.75">
      <c r="A327" s="294"/>
      <c r="B327" s="311"/>
      <c r="C327" s="312"/>
      <c r="F327" s="297"/>
    </row>
    <row r="328" spans="1:6" s="91" customFormat="1" ht="12.75">
      <c r="A328" s="294"/>
      <c r="B328" s="311"/>
      <c r="C328" s="312"/>
      <c r="F328" s="297"/>
    </row>
    <row r="329" spans="1:6" s="91" customFormat="1" ht="12.75">
      <c r="A329" s="294"/>
      <c r="B329" s="311"/>
      <c r="C329" s="312"/>
      <c r="F329" s="297"/>
    </row>
    <row r="330" spans="1:6" s="91" customFormat="1" ht="12.75">
      <c r="A330" s="294"/>
      <c r="B330" s="311"/>
      <c r="C330" s="312"/>
      <c r="F330" s="297"/>
    </row>
    <row r="331" spans="1:6" s="91" customFormat="1" ht="12.75">
      <c r="A331" s="294"/>
      <c r="B331" s="311"/>
      <c r="C331" s="312"/>
      <c r="F331" s="297"/>
    </row>
    <row r="332" spans="1:6" s="91" customFormat="1" ht="12.75">
      <c r="A332" s="294"/>
      <c r="B332" s="314"/>
      <c r="C332" s="315"/>
      <c r="F332" s="297"/>
    </row>
    <row r="333" spans="1:6" s="91" customFormat="1" ht="12.75">
      <c r="A333" s="294"/>
      <c r="B333" s="311"/>
      <c r="C333" s="312"/>
      <c r="F333" s="297"/>
    </row>
    <row r="334" spans="1:6" s="91" customFormat="1" ht="12.75">
      <c r="A334" s="294"/>
      <c r="B334" s="311"/>
      <c r="C334" s="312"/>
      <c r="F334" s="297"/>
    </row>
    <row r="335" spans="1:6" s="91" customFormat="1" ht="12.75">
      <c r="A335" s="294"/>
      <c r="B335" s="311"/>
      <c r="C335" s="312"/>
      <c r="F335" s="297"/>
    </row>
    <row r="336" spans="1:6" s="91" customFormat="1" ht="12.75">
      <c r="A336" s="294"/>
      <c r="B336" s="311"/>
      <c r="C336" s="312"/>
      <c r="F336" s="297"/>
    </row>
    <row r="337" spans="1:6" s="91" customFormat="1" ht="12.75">
      <c r="A337" s="294"/>
      <c r="B337" s="311"/>
      <c r="C337" s="312"/>
      <c r="F337" s="297"/>
    </row>
    <row r="338" spans="1:6" s="91" customFormat="1" ht="12.75">
      <c r="A338" s="294"/>
      <c r="B338" s="311"/>
      <c r="C338" s="312"/>
      <c r="F338" s="297"/>
    </row>
    <row r="339" spans="1:6" s="91" customFormat="1" ht="12.75">
      <c r="A339" s="294"/>
      <c r="B339" s="311"/>
      <c r="C339" s="312"/>
      <c r="F339" s="297"/>
    </row>
    <row r="340" spans="1:6" s="91" customFormat="1" ht="12.75">
      <c r="A340" s="294"/>
      <c r="B340" s="311"/>
      <c r="C340" s="312"/>
      <c r="F340" s="297"/>
    </row>
    <row r="341" spans="1:6" s="91" customFormat="1" ht="12.75">
      <c r="A341" s="294"/>
      <c r="B341" s="311"/>
      <c r="C341" s="312"/>
      <c r="F341" s="297"/>
    </row>
    <row r="342" spans="1:6" s="91" customFormat="1" ht="12.75">
      <c r="A342" s="294"/>
      <c r="B342" s="311"/>
      <c r="C342" s="312"/>
      <c r="F342" s="297"/>
    </row>
    <row r="343" spans="1:6" s="91" customFormat="1" ht="12.75">
      <c r="A343" s="294"/>
      <c r="B343" s="311"/>
      <c r="C343" s="312"/>
      <c r="F343" s="297"/>
    </row>
    <row r="344" spans="1:6" s="91" customFormat="1" ht="12.75">
      <c r="A344" s="294"/>
      <c r="B344" s="311"/>
      <c r="C344" s="312"/>
      <c r="F344" s="297"/>
    </row>
    <row r="345" spans="1:6" s="91" customFormat="1" ht="12.75">
      <c r="A345" s="294"/>
      <c r="B345" s="311"/>
      <c r="C345" s="312"/>
      <c r="F345" s="297"/>
    </row>
    <row r="346" spans="1:6" s="91" customFormat="1" ht="12.75">
      <c r="A346" s="294"/>
      <c r="B346" s="311"/>
      <c r="C346" s="312"/>
      <c r="F346" s="297"/>
    </row>
    <row r="347" spans="1:6" s="91" customFormat="1" ht="12.75">
      <c r="A347" s="294"/>
      <c r="B347" s="311"/>
      <c r="C347" s="312"/>
      <c r="F347" s="297"/>
    </row>
    <row r="348" spans="1:6" s="91" customFormat="1" ht="12.75">
      <c r="A348" s="294"/>
      <c r="B348" s="316"/>
      <c r="C348" s="299"/>
      <c r="F348" s="297"/>
    </row>
    <row r="349" spans="1:6" s="91" customFormat="1" ht="12.75">
      <c r="A349" s="294"/>
      <c r="B349" s="308"/>
      <c r="C349" s="309"/>
      <c r="F349" s="297"/>
    </row>
    <row r="350" spans="1:6" s="91" customFormat="1" ht="12.75">
      <c r="A350" s="294"/>
      <c r="B350" s="308"/>
      <c r="C350" s="317"/>
      <c r="F350" s="297"/>
    </row>
    <row r="351" spans="1:6" s="91" customFormat="1" ht="12.75">
      <c r="A351" s="294"/>
      <c r="B351" s="308"/>
      <c r="C351" s="317"/>
      <c r="F351" s="297"/>
    </row>
    <row r="352" spans="1:6" s="91" customFormat="1" ht="12.75">
      <c r="A352" s="294"/>
      <c r="B352" s="308"/>
      <c r="C352" s="317"/>
      <c r="F352" s="297"/>
    </row>
    <row r="353" spans="1:6" s="91" customFormat="1" ht="12.75">
      <c r="A353" s="294"/>
      <c r="B353" s="308"/>
      <c r="C353" s="317"/>
      <c r="F353" s="297"/>
    </row>
    <row r="354" spans="1:6" s="91" customFormat="1" ht="12.75">
      <c r="A354" s="294"/>
      <c r="B354" s="306"/>
      <c r="C354" s="317"/>
      <c r="F354" s="297"/>
    </row>
    <row r="355" spans="1:6" s="91" customFormat="1" ht="12.75">
      <c r="A355" s="294"/>
      <c r="B355" s="318"/>
      <c r="C355" s="319"/>
      <c r="F355" s="297"/>
    </row>
    <row r="356" spans="1:6" s="91" customFormat="1" ht="12.75">
      <c r="A356" s="294"/>
      <c r="B356" s="308"/>
      <c r="C356" s="317"/>
      <c r="F356" s="297"/>
    </row>
    <row r="357" spans="1:6" s="91" customFormat="1" ht="12.75">
      <c r="A357" s="294"/>
      <c r="B357" s="308"/>
      <c r="C357" s="317"/>
      <c r="F357" s="297"/>
    </row>
    <row r="358" spans="1:6" s="91" customFormat="1" ht="12.75">
      <c r="A358" s="294"/>
      <c r="B358" s="308"/>
      <c r="C358" s="317"/>
      <c r="F358" s="297"/>
    </row>
    <row r="359" spans="1:6" s="91" customFormat="1" ht="12.75">
      <c r="A359" s="294"/>
      <c r="B359" s="318"/>
      <c r="C359" s="319"/>
      <c r="F359" s="297"/>
    </row>
    <row r="360" spans="1:6" s="91" customFormat="1" ht="12.75">
      <c r="A360" s="294"/>
      <c r="B360" s="308"/>
      <c r="C360" s="317"/>
      <c r="F360" s="297"/>
    </row>
    <row r="361" spans="1:6" s="91" customFormat="1" ht="12.75">
      <c r="A361" s="294"/>
      <c r="B361" s="308"/>
      <c r="C361" s="317"/>
      <c r="F361" s="297"/>
    </row>
    <row r="362" spans="1:6" s="91" customFormat="1" ht="12.75">
      <c r="A362" s="294"/>
      <c r="B362" s="308"/>
      <c r="C362" s="317"/>
      <c r="F362" s="297"/>
    </row>
    <row r="363" spans="1:6" s="91" customFormat="1" ht="12.75">
      <c r="A363" s="294"/>
      <c r="B363" s="308"/>
      <c r="C363" s="317"/>
      <c r="F363" s="297"/>
    </row>
    <row r="364" spans="1:6" s="91" customFormat="1" ht="12.75">
      <c r="A364" s="294"/>
      <c r="B364" s="308"/>
      <c r="C364" s="317"/>
      <c r="F364" s="297"/>
    </row>
    <row r="365" spans="1:6" s="91" customFormat="1" ht="12.75">
      <c r="A365" s="294"/>
      <c r="B365" s="308"/>
      <c r="C365" s="317"/>
      <c r="F365" s="297"/>
    </row>
    <row r="366" spans="1:6" s="91" customFormat="1" ht="12.75">
      <c r="A366" s="294"/>
      <c r="B366" s="308"/>
      <c r="C366" s="317"/>
      <c r="F366" s="297"/>
    </row>
    <row r="367" spans="1:6" s="91" customFormat="1" ht="12.75">
      <c r="A367" s="294"/>
      <c r="B367" s="308"/>
      <c r="C367" s="317"/>
      <c r="F367" s="297"/>
    </row>
    <row r="368" spans="1:6" s="91" customFormat="1" ht="12.75">
      <c r="A368" s="294"/>
      <c r="B368" s="308"/>
      <c r="C368" s="317"/>
      <c r="F368" s="297"/>
    </row>
    <row r="369" spans="1:6" s="91" customFormat="1" ht="12.75">
      <c r="A369" s="294"/>
      <c r="B369" s="308"/>
      <c r="C369" s="317"/>
      <c r="F369" s="297"/>
    </row>
    <row r="370" spans="1:6" s="91" customFormat="1" ht="12.75">
      <c r="A370" s="294"/>
      <c r="B370" s="308"/>
      <c r="C370" s="317"/>
      <c r="F370" s="297"/>
    </row>
    <row r="371" spans="1:6" s="91" customFormat="1" ht="12.75">
      <c r="A371" s="294"/>
      <c r="B371" s="308"/>
      <c r="C371" s="317"/>
      <c r="F371" s="297"/>
    </row>
    <row r="372" spans="1:6" s="91" customFormat="1" ht="12.75">
      <c r="A372" s="294"/>
      <c r="B372" s="308"/>
      <c r="C372" s="317"/>
      <c r="F372" s="297"/>
    </row>
    <row r="373" spans="1:6" s="91" customFormat="1" ht="12.75">
      <c r="A373" s="294"/>
      <c r="B373" s="308"/>
      <c r="C373" s="317"/>
      <c r="F373" s="297"/>
    </row>
    <row r="374" spans="1:6" s="91" customFormat="1" ht="12.75">
      <c r="A374" s="294"/>
      <c r="B374" s="318"/>
      <c r="C374" s="319"/>
      <c r="F374" s="297"/>
    </row>
    <row r="375" spans="1:6" s="91" customFormat="1" ht="12.75">
      <c r="A375" s="294"/>
      <c r="B375" s="308"/>
      <c r="C375" s="317"/>
      <c r="F375" s="297"/>
    </row>
    <row r="376" spans="1:6" s="91" customFormat="1" ht="12.75">
      <c r="A376" s="294"/>
      <c r="B376" s="318"/>
      <c r="C376" s="315"/>
      <c r="F376" s="297"/>
    </row>
    <row r="377" spans="1:6" s="91" customFormat="1" ht="12.75">
      <c r="A377" s="294"/>
      <c r="B377" s="308"/>
      <c r="C377" s="317"/>
      <c r="F377" s="297"/>
    </row>
    <row r="378" spans="1:6" s="91" customFormat="1" ht="12.75">
      <c r="A378" s="294"/>
      <c r="B378" s="308"/>
      <c r="C378" s="317"/>
      <c r="F378" s="297"/>
    </row>
    <row r="379" spans="1:6" s="91" customFormat="1" ht="12.75">
      <c r="A379" s="294"/>
      <c r="B379" s="308"/>
      <c r="C379" s="317"/>
      <c r="F379" s="297"/>
    </row>
    <row r="380" spans="1:6" s="91" customFormat="1" ht="12.75">
      <c r="A380" s="294"/>
      <c r="B380" s="318"/>
      <c r="C380" s="315"/>
      <c r="F380" s="297"/>
    </row>
    <row r="381" spans="1:6" s="91" customFormat="1" ht="12.75">
      <c r="A381" s="294"/>
      <c r="B381" s="308"/>
      <c r="C381" s="317"/>
      <c r="F381" s="297"/>
    </row>
    <row r="382" spans="1:6" s="91" customFormat="1" ht="12.75">
      <c r="A382" s="294"/>
      <c r="B382" s="318"/>
      <c r="C382" s="319"/>
      <c r="F382" s="297"/>
    </row>
    <row r="383" spans="1:6" s="91" customFormat="1" ht="12.75">
      <c r="A383" s="294"/>
      <c r="B383" s="308"/>
      <c r="C383" s="317"/>
      <c r="F383" s="297"/>
    </row>
    <row r="384" spans="1:6" s="91" customFormat="1" ht="12.75">
      <c r="A384" s="294"/>
      <c r="B384" s="308"/>
      <c r="C384" s="317"/>
      <c r="F384" s="297"/>
    </row>
    <row r="385" spans="1:6" s="91" customFormat="1" ht="12.75">
      <c r="A385" s="294"/>
      <c r="B385" s="308"/>
      <c r="C385" s="317"/>
      <c r="F385" s="297"/>
    </row>
    <row r="386" spans="1:6" s="91" customFormat="1" ht="12.75">
      <c r="A386" s="294"/>
      <c r="B386" s="318"/>
      <c r="C386" s="319"/>
      <c r="F386" s="297"/>
    </row>
    <row r="387" spans="1:6" s="91" customFormat="1" ht="12.75">
      <c r="A387" s="294"/>
      <c r="B387" s="308"/>
      <c r="C387" s="317"/>
      <c r="F387" s="297"/>
    </row>
    <row r="388" spans="1:3" s="91" customFormat="1" ht="12.75">
      <c r="A388" s="294"/>
      <c r="B388" s="308"/>
      <c r="C388" s="317"/>
    </row>
    <row r="389" spans="1:3" s="91" customFormat="1" ht="14.25">
      <c r="A389" s="294"/>
      <c r="B389" s="320"/>
      <c r="C389" s="317"/>
    </row>
    <row r="390" spans="1:3" s="91" customFormat="1" ht="12.75">
      <c r="A390" s="294"/>
      <c r="B390" s="306"/>
      <c r="C390" s="317"/>
    </row>
    <row r="391" spans="1:5" s="91" customFormat="1" ht="12.75">
      <c r="A391" s="294"/>
      <c r="B391" s="318"/>
      <c r="C391" s="319"/>
      <c r="E391" s="297"/>
    </row>
    <row r="392" spans="1:5" s="91" customFormat="1" ht="12.75">
      <c r="A392" s="294"/>
      <c r="B392" s="306"/>
      <c r="C392" s="319"/>
      <c r="E392" s="297"/>
    </row>
    <row r="393" spans="1:5" s="91" customFormat="1" ht="12.75">
      <c r="A393" s="294"/>
      <c r="B393" s="308"/>
      <c r="C393" s="317"/>
      <c r="E393" s="297"/>
    </row>
    <row r="394" spans="1:5" s="91" customFormat="1" ht="12.75">
      <c r="A394" s="294"/>
      <c r="B394" s="308"/>
      <c r="C394" s="317"/>
      <c r="E394" s="297"/>
    </row>
    <row r="395" spans="1:5" s="91" customFormat="1" ht="12.75">
      <c r="A395" s="294"/>
      <c r="B395" s="308"/>
      <c r="C395" s="317"/>
      <c r="E395" s="297"/>
    </row>
    <row r="396" spans="1:5" s="91" customFormat="1" ht="12.75">
      <c r="A396" s="294"/>
      <c r="B396" s="308"/>
      <c r="C396" s="317"/>
      <c r="E396" s="297"/>
    </row>
    <row r="397" spans="1:5" s="91" customFormat="1" ht="12.75">
      <c r="A397" s="294"/>
      <c r="B397" s="308"/>
      <c r="C397" s="317"/>
      <c r="E397" s="297"/>
    </row>
    <row r="398" spans="1:5" s="91" customFormat="1" ht="12.75">
      <c r="A398" s="294"/>
      <c r="B398" s="308"/>
      <c r="C398" s="317"/>
      <c r="E398" s="297"/>
    </row>
    <row r="399" spans="1:5" s="91" customFormat="1" ht="12.75">
      <c r="A399" s="294"/>
      <c r="B399" s="308"/>
      <c r="C399" s="317"/>
      <c r="E399" s="297"/>
    </row>
    <row r="400" spans="1:5" s="91" customFormat="1" ht="12.75">
      <c r="A400" s="294"/>
      <c r="B400" s="308"/>
      <c r="C400" s="317"/>
      <c r="E400" s="297"/>
    </row>
    <row r="401" spans="1:5" s="91" customFormat="1" ht="12.75">
      <c r="A401" s="294"/>
      <c r="B401" s="308"/>
      <c r="C401" s="317"/>
      <c r="E401" s="297"/>
    </row>
    <row r="402" spans="1:5" s="91" customFormat="1" ht="12.75">
      <c r="A402" s="294"/>
      <c r="B402" s="308"/>
      <c r="C402" s="317"/>
      <c r="E402" s="297"/>
    </row>
    <row r="403" spans="1:5" s="91" customFormat="1" ht="12.75">
      <c r="A403" s="294"/>
      <c r="B403" s="308"/>
      <c r="C403" s="317"/>
      <c r="E403" s="297"/>
    </row>
    <row r="404" spans="1:5" s="91" customFormat="1" ht="12.75">
      <c r="A404" s="294"/>
      <c r="B404" s="308"/>
      <c r="C404" s="317"/>
      <c r="E404" s="297"/>
    </row>
    <row r="405" spans="1:5" s="91" customFormat="1" ht="12.75">
      <c r="A405" s="294"/>
      <c r="B405" s="308"/>
      <c r="C405" s="317"/>
      <c r="E405" s="297"/>
    </row>
    <row r="406" spans="1:5" s="91" customFormat="1" ht="12.75">
      <c r="A406" s="294"/>
      <c r="B406" s="308"/>
      <c r="C406" s="317"/>
      <c r="E406" s="297"/>
    </row>
    <row r="407" spans="1:5" s="91" customFormat="1" ht="12.75">
      <c r="A407" s="294"/>
      <c r="B407" s="308"/>
      <c r="C407" s="317"/>
      <c r="E407" s="297"/>
    </row>
    <row r="408" spans="1:5" s="91" customFormat="1" ht="12.75">
      <c r="A408" s="294"/>
      <c r="B408" s="308"/>
      <c r="C408" s="317"/>
      <c r="E408" s="297"/>
    </row>
    <row r="409" spans="1:5" s="91" customFormat="1" ht="12.75">
      <c r="A409" s="294"/>
      <c r="B409" s="306"/>
      <c r="C409" s="317"/>
      <c r="E409" s="297"/>
    </row>
    <row r="410" spans="1:5" s="91" customFormat="1" ht="12.75">
      <c r="A410" s="294"/>
      <c r="B410" s="308"/>
      <c r="C410" s="317"/>
      <c r="E410" s="297"/>
    </row>
    <row r="411" spans="1:5" s="91" customFormat="1" ht="12.75">
      <c r="A411" s="294"/>
      <c r="B411" s="308"/>
      <c r="C411" s="317"/>
      <c r="E411" s="297"/>
    </row>
    <row r="412" spans="1:5" s="91" customFormat="1" ht="12.75">
      <c r="A412" s="294"/>
      <c r="B412" s="308"/>
      <c r="C412" s="317"/>
      <c r="E412" s="297"/>
    </row>
    <row r="413" spans="1:5" s="91" customFormat="1" ht="12.75">
      <c r="A413" s="294"/>
      <c r="B413" s="308"/>
      <c r="C413" s="317"/>
      <c r="E413" s="297"/>
    </row>
    <row r="414" spans="1:5" s="91" customFormat="1" ht="12.75">
      <c r="A414" s="294"/>
      <c r="B414" s="308"/>
      <c r="C414" s="317"/>
      <c r="E414" s="297"/>
    </row>
    <row r="415" spans="1:5" s="91" customFormat="1" ht="12.75">
      <c r="A415" s="294"/>
      <c r="B415" s="308"/>
      <c r="C415" s="317"/>
      <c r="E415" s="297"/>
    </row>
    <row r="416" spans="1:5" s="91" customFormat="1" ht="12.75">
      <c r="A416" s="294"/>
      <c r="B416" s="308"/>
      <c r="C416" s="317"/>
      <c r="E416" s="297"/>
    </row>
    <row r="417" spans="1:5" s="91" customFormat="1" ht="12.75">
      <c r="A417" s="294"/>
      <c r="B417" s="308"/>
      <c r="C417" s="317"/>
      <c r="E417" s="297"/>
    </row>
    <row r="418" spans="1:5" s="91" customFormat="1" ht="12.75">
      <c r="A418" s="294"/>
      <c r="B418" s="308"/>
      <c r="C418" s="317"/>
      <c r="E418" s="297"/>
    </row>
    <row r="419" spans="1:5" s="91" customFormat="1" ht="12.75">
      <c r="A419" s="294"/>
      <c r="B419" s="308"/>
      <c r="C419" s="317"/>
      <c r="E419" s="297"/>
    </row>
    <row r="420" spans="1:5" s="91" customFormat="1" ht="12.75">
      <c r="A420" s="294"/>
      <c r="B420" s="308"/>
      <c r="C420" s="317"/>
      <c r="E420" s="297"/>
    </row>
    <row r="421" spans="1:5" s="91" customFormat="1" ht="12.75">
      <c r="A421" s="294"/>
      <c r="B421" s="308"/>
      <c r="C421" s="317"/>
      <c r="E421" s="297"/>
    </row>
    <row r="422" spans="1:5" s="91" customFormat="1" ht="12.75">
      <c r="A422" s="294"/>
      <c r="B422" s="308"/>
      <c r="C422" s="317"/>
      <c r="E422" s="297"/>
    </row>
    <row r="423" spans="1:5" s="91" customFormat="1" ht="12.75">
      <c r="A423" s="294"/>
      <c r="B423" s="308"/>
      <c r="C423" s="317"/>
      <c r="E423" s="297"/>
    </row>
    <row r="424" spans="1:5" s="91" customFormat="1" ht="12.75">
      <c r="A424" s="294"/>
      <c r="B424" s="308"/>
      <c r="C424" s="317"/>
      <c r="E424" s="297"/>
    </row>
    <row r="425" spans="1:5" s="91" customFormat="1" ht="12.75">
      <c r="A425" s="294"/>
      <c r="B425" s="308"/>
      <c r="C425" s="317"/>
      <c r="E425" s="297"/>
    </row>
    <row r="426" spans="1:5" s="91" customFormat="1" ht="12.75">
      <c r="A426" s="294"/>
      <c r="B426" s="308"/>
      <c r="C426" s="317"/>
      <c r="E426" s="297"/>
    </row>
    <row r="427" spans="1:5" s="91" customFormat="1" ht="12.75">
      <c r="A427" s="294"/>
      <c r="B427" s="308"/>
      <c r="C427" s="317"/>
      <c r="E427" s="297"/>
    </row>
    <row r="428" spans="1:5" s="91" customFormat="1" ht="12.75">
      <c r="A428" s="294"/>
      <c r="B428" s="308"/>
      <c r="C428" s="317"/>
      <c r="E428" s="297"/>
    </row>
    <row r="429" spans="1:5" s="91" customFormat="1" ht="12.75">
      <c r="A429" s="294"/>
      <c r="B429" s="308"/>
      <c r="C429" s="317"/>
      <c r="E429" s="297"/>
    </row>
    <row r="430" spans="1:5" s="91" customFormat="1" ht="12.75">
      <c r="A430" s="294"/>
      <c r="B430" s="308"/>
      <c r="C430" s="317"/>
      <c r="E430" s="297"/>
    </row>
    <row r="431" spans="1:5" s="91" customFormat="1" ht="12.75">
      <c r="A431" s="294"/>
      <c r="B431" s="308"/>
      <c r="C431" s="317"/>
      <c r="E431" s="297"/>
    </row>
    <row r="432" spans="1:5" s="91" customFormat="1" ht="12.75">
      <c r="A432" s="294"/>
      <c r="B432" s="308"/>
      <c r="C432" s="317"/>
      <c r="E432" s="297"/>
    </row>
    <row r="433" spans="1:5" s="91" customFormat="1" ht="12.75">
      <c r="A433" s="294"/>
      <c r="B433" s="308"/>
      <c r="C433" s="317"/>
      <c r="E433" s="297"/>
    </row>
    <row r="434" spans="1:5" s="91" customFormat="1" ht="12.75">
      <c r="A434" s="294"/>
      <c r="B434" s="308"/>
      <c r="C434" s="317"/>
      <c r="E434" s="297"/>
    </row>
    <row r="435" spans="1:5" s="91" customFormat="1" ht="12.75">
      <c r="A435" s="294"/>
      <c r="B435" s="308"/>
      <c r="C435" s="317"/>
      <c r="E435" s="297"/>
    </row>
    <row r="436" spans="1:5" s="91" customFormat="1" ht="12.75">
      <c r="A436" s="294"/>
      <c r="B436" s="321"/>
      <c r="C436" s="317"/>
      <c r="E436" s="297"/>
    </row>
    <row r="437" spans="1:5" s="91" customFormat="1" ht="12.75">
      <c r="A437" s="294"/>
      <c r="B437" s="308"/>
      <c r="C437" s="317"/>
      <c r="E437" s="297"/>
    </row>
    <row r="438" spans="1:5" s="91" customFormat="1" ht="12.75">
      <c r="A438" s="294"/>
      <c r="B438" s="308"/>
      <c r="C438" s="317"/>
      <c r="E438" s="297"/>
    </row>
    <row r="439" spans="1:5" s="91" customFormat="1" ht="12.75">
      <c r="A439" s="294"/>
      <c r="B439" s="308"/>
      <c r="C439" s="317"/>
      <c r="E439" s="297"/>
    </row>
    <row r="440" spans="1:5" s="91" customFormat="1" ht="12.75">
      <c r="A440" s="294"/>
      <c r="B440" s="308"/>
      <c r="C440" s="317"/>
      <c r="E440" s="297"/>
    </row>
    <row r="441" spans="1:5" s="91" customFormat="1" ht="12.75">
      <c r="A441" s="294"/>
      <c r="B441" s="308"/>
      <c r="C441" s="317"/>
      <c r="E441" s="297"/>
    </row>
    <row r="442" spans="1:5" s="91" customFormat="1" ht="12.75">
      <c r="A442" s="294"/>
      <c r="B442" s="308"/>
      <c r="C442" s="317"/>
      <c r="E442" s="297"/>
    </row>
    <row r="443" spans="1:5" s="91" customFormat="1" ht="12.75">
      <c r="A443" s="294"/>
      <c r="B443" s="308"/>
      <c r="C443" s="317"/>
      <c r="E443" s="297"/>
    </row>
    <row r="444" spans="1:5" s="91" customFormat="1" ht="12.75">
      <c r="A444" s="294"/>
      <c r="B444" s="308"/>
      <c r="C444" s="317"/>
      <c r="E444" s="297"/>
    </row>
    <row r="445" spans="1:5" s="91" customFormat="1" ht="12.75">
      <c r="A445" s="294"/>
      <c r="B445" s="308"/>
      <c r="C445" s="317"/>
      <c r="E445" s="297"/>
    </row>
    <row r="446" spans="1:5" s="91" customFormat="1" ht="12.75">
      <c r="A446" s="294"/>
      <c r="B446" s="308"/>
      <c r="C446" s="317"/>
      <c r="E446" s="297"/>
    </row>
    <row r="447" spans="1:5" s="91" customFormat="1" ht="12.75">
      <c r="A447" s="294"/>
      <c r="B447" s="308"/>
      <c r="C447" s="317"/>
      <c r="E447" s="297"/>
    </row>
    <row r="448" spans="1:5" s="91" customFormat="1" ht="12.75">
      <c r="A448" s="294"/>
      <c r="B448" s="308"/>
      <c r="C448" s="317"/>
      <c r="E448" s="297"/>
    </row>
    <row r="449" spans="1:5" s="91" customFormat="1" ht="12.75">
      <c r="A449" s="294"/>
      <c r="B449" s="308"/>
      <c r="C449" s="317"/>
      <c r="E449" s="297"/>
    </row>
    <row r="450" spans="1:5" s="91" customFormat="1" ht="12.75">
      <c r="A450" s="294"/>
      <c r="B450" s="308"/>
      <c r="C450" s="317"/>
      <c r="E450" s="297"/>
    </row>
    <row r="451" spans="1:5" s="91" customFormat="1" ht="12.75">
      <c r="A451" s="294"/>
      <c r="B451" s="308"/>
      <c r="C451" s="317"/>
      <c r="E451" s="297"/>
    </row>
    <row r="452" spans="1:5" s="91" customFormat="1" ht="12.75">
      <c r="A452" s="294"/>
      <c r="B452" s="308"/>
      <c r="C452" s="317"/>
      <c r="E452" s="297"/>
    </row>
    <row r="453" spans="1:5" s="91" customFormat="1" ht="12.75">
      <c r="A453" s="294"/>
      <c r="B453" s="308"/>
      <c r="C453" s="317"/>
      <c r="E453" s="297"/>
    </row>
    <row r="454" spans="1:5" s="91" customFormat="1" ht="12.75">
      <c r="A454" s="294"/>
      <c r="B454" s="308"/>
      <c r="C454" s="317"/>
      <c r="E454" s="297"/>
    </row>
    <row r="455" spans="1:5" s="91" customFormat="1" ht="12.75">
      <c r="A455" s="294"/>
      <c r="B455" s="308"/>
      <c r="C455" s="317"/>
      <c r="E455" s="297"/>
    </row>
    <row r="456" spans="1:5" s="91" customFormat="1" ht="12.75">
      <c r="A456" s="294"/>
      <c r="B456" s="308"/>
      <c r="C456" s="317"/>
      <c r="E456" s="297"/>
    </row>
    <row r="457" spans="1:5" s="91" customFormat="1" ht="12.75">
      <c r="A457" s="294"/>
      <c r="B457" s="308"/>
      <c r="C457" s="317"/>
      <c r="E457" s="297"/>
    </row>
    <row r="458" spans="1:5" s="91" customFormat="1" ht="12.75">
      <c r="A458" s="294"/>
      <c r="B458" s="308"/>
      <c r="C458" s="317"/>
      <c r="E458" s="297"/>
    </row>
    <row r="459" spans="1:5" s="91" customFormat="1" ht="12.75">
      <c r="A459" s="294"/>
      <c r="B459" s="308"/>
      <c r="C459" s="317"/>
      <c r="E459" s="297"/>
    </row>
    <row r="460" spans="1:5" s="91" customFormat="1" ht="12.75">
      <c r="A460" s="294"/>
      <c r="B460" s="308"/>
      <c r="C460" s="317"/>
      <c r="E460" s="297"/>
    </row>
    <row r="461" spans="1:5" s="91" customFormat="1" ht="12.75">
      <c r="A461" s="294"/>
      <c r="B461" s="308"/>
      <c r="C461" s="317"/>
      <c r="E461" s="297"/>
    </row>
    <row r="462" spans="1:5" s="91" customFormat="1" ht="12.75">
      <c r="A462" s="294"/>
      <c r="B462" s="308"/>
      <c r="C462" s="317"/>
      <c r="E462" s="297"/>
    </row>
    <row r="463" spans="1:5" s="91" customFormat="1" ht="12.75">
      <c r="A463" s="294"/>
      <c r="B463" s="322"/>
      <c r="C463" s="315"/>
      <c r="E463" s="297"/>
    </row>
    <row r="464" spans="1:5" s="91" customFormat="1" ht="12.75">
      <c r="A464" s="294"/>
      <c r="B464" s="306"/>
      <c r="C464" s="317"/>
      <c r="E464" s="297"/>
    </row>
    <row r="465" spans="1:5" s="91" customFormat="1" ht="12.75">
      <c r="A465" s="294"/>
      <c r="B465" s="308"/>
      <c r="C465" s="317"/>
      <c r="E465" s="297"/>
    </row>
    <row r="466" spans="1:5" s="91" customFormat="1" ht="12.75">
      <c r="A466" s="294"/>
      <c r="B466" s="308"/>
      <c r="C466" s="317"/>
      <c r="E466" s="297"/>
    </row>
    <row r="467" spans="1:5" s="91" customFormat="1" ht="12.75">
      <c r="A467" s="294"/>
      <c r="B467" s="308"/>
      <c r="C467" s="317"/>
      <c r="E467" s="297"/>
    </row>
    <row r="468" spans="1:5" s="91" customFormat="1" ht="12.75">
      <c r="A468" s="294"/>
      <c r="B468" s="308"/>
      <c r="C468" s="317"/>
      <c r="E468" s="297"/>
    </row>
    <row r="469" spans="1:5" s="91" customFormat="1" ht="12.75">
      <c r="A469" s="294"/>
      <c r="B469" s="308"/>
      <c r="C469" s="317"/>
      <c r="E469" s="297"/>
    </row>
    <row r="470" spans="1:5" s="91" customFormat="1" ht="12.75">
      <c r="A470" s="294"/>
      <c r="B470" s="308"/>
      <c r="C470" s="317"/>
      <c r="E470" s="297"/>
    </row>
    <row r="471" spans="1:5" s="91" customFormat="1" ht="12.75">
      <c r="A471" s="294"/>
      <c r="B471" s="308"/>
      <c r="C471" s="317"/>
      <c r="E471" s="297"/>
    </row>
    <row r="472" spans="1:5" s="91" customFormat="1" ht="12.75">
      <c r="A472" s="294"/>
      <c r="B472" s="308"/>
      <c r="C472" s="317"/>
      <c r="E472" s="297"/>
    </row>
    <row r="473" spans="1:5" s="91" customFormat="1" ht="12.75">
      <c r="A473" s="294"/>
      <c r="B473" s="308"/>
      <c r="C473" s="317"/>
      <c r="E473" s="297"/>
    </row>
    <row r="474" spans="1:5" s="91" customFormat="1" ht="12.75">
      <c r="A474" s="294"/>
      <c r="B474" s="308"/>
      <c r="C474" s="317"/>
      <c r="E474" s="297"/>
    </row>
    <row r="475" spans="1:5" s="91" customFormat="1" ht="12.75">
      <c r="A475" s="294"/>
      <c r="B475" s="308"/>
      <c r="C475" s="317"/>
      <c r="E475" s="297"/>
    </row>
    <row r="476" spans="1:5" s="91" customFormat="1" ht="12.75">
      <c r="A476" s="294"/>
      <c r="B476" s="308"/>
      <c r="C476" s="317"/>
      <c r="E476" s="297"/>
    </row>
    <row r="477" spans="1:5" s="91" customFormat="1" ht="12.75">
      <c r="A477" s="294"/>
      <c r="B477" s="308"/>
      <c r="C477" s="317"/>
      <c r="E477" s="297"/>
    </row>
    <row r="478" spans="1:5" s="91" customFormat="1" ht="12.75">
      <c r="A478" s="294"/>
      <c r="B478" s="308"/>
      <c r="C478" s="317"/>
      <c r="E478" s="297"/>
    </row>
    <row r="479" spans="1:5" s="91" customFormat="1" ht="12.75">
      <c r="A479" s="294"/>
      <c r="B479" s="308"/>
      <c r="C479" s="317"/>
      <c r="E479" s="297"/>
    </row>
    <row r="480" spans="1:5" s="91" customFormat="1" ht="12.75">
      <c r="A480" s="294"/>
      <c r="B480" s="306"/>
      <c r="C480" s="317"/>
      <c r="E480" s="297"/>
    </row>
    <row r="481" spans="1:5" s="91" customFormat="1" ht="12.75">
      <c r="A481" s="294"/>
      <c r="B481" s="308"/>
      <c r="C481" s="317"/>
      <c r="E481" s="297"/>
    </row>
    <row r="482" spans="1:5" s="91" customFormat="1" ht="12.75">
      <c r="A482" s="294"/>
      <c r="B482" s="308"/>
      <c r="C482" s="317"/>
      <c r="E482" s="297"/>
    </row>
    <row r="483" spans="1:5" s="91" customFormat="1" ht="12.75">
      <c r="A483" s="294"/>
      <c r="B483" s="308"/>
      <c r="C483" s="317"/>
      <c r="E483" s="297"/>
    </row>
    <row r="484" spans="1:5" s="91" customFormat="1" ht="12.75">
      <c r="A484" s="294"/>
      <c r="B484" s="308"/>
      <c r="C484" s="317"/>
      <c r="E484" s="297"/>
    </row>
    <row r="485" spans="1:5" s="91" customFormat="1" ht="12.75">
      <c r="A485" s="294"/>
      <c r="B485" s="306"/>
      <c r="C485" s="317"/>
      <c r="E485" s="297"/>
    </row>
    <row r="486" spans="1:5" s="91" customFormat="1" ht="12.75">
      <c r="A486" s="294"/>
      <c r="B486" s="308"/>
      <c r="C486" s="317"/>
      <c r="E486" s="297"/>
    </row>
    <row r="487" spans="1:5" s="91" customFormat="1" ht="12.75">
      <c r="A487" s="294"/>
      <c r="B487" s="308"/>
      <c r="C487" s="317"/>
      <c r="E487" s="297"/>
    </row>
    <row r="488" spans="1:5" s="91" customFormat="1" ht="12.75">
      <c r="A488" s="294"/>
      <c r="B488" s="308"/>
      <c r="C488" s="317"/>
      <c r="E488" s="297"/>
    </row>
    <row r="489" spans="1:5" s="91" customFormat="1" ht="12.75">
      <c r="A489" s="294"/>
      <c r="B489" s="308"/>
      <c r="C489" s="317"/>
      <c r="E489" s="297"/>
    </row>
    <row r="490" spans="1:5" s="91" customFormat="1" ht="12.75">
      <c r="A490" s="294"/>
      <c r="B490" s="308"/>
      <c r="C490" s="317"/>
      <c r="E490" s="297"/>
    </row>
    <row r="491" spans="1:5" s="91" customFormat="1" ht="12.75">
      <c r="A491" s="294"/>
      <c r="B491" s="308"/>
      <c r="C491" s="317"/>
      <c r="E491" s="297"/>
    </row>
    <row r="492" spans="1:5" s="91" customFormat="1" ht="12.75">
      <c r="A492" s="294"/>
      <c r="B492" s="308"/>
      <c r="C492" s="317"/>
      <c r="E492" s="297"/>
    </row>
    <row r="493" spans="1:5" s="91" customFormat="1" ht="12.75">
      <c r="A493" s="294"/>
      <c r="B493" s="308"/>
      <c r="C493" s="317"/>
      <c r="E493" s="297"/>
    </row>
    <row r="494" spans="1:5" s="91" customFormat="1" ht="12.75">
      <c r="A494" s="294"/>
      <c r="B494" s="308"/>
      <c r="C494" s="317"/>
      <c r="E494" s="297"/>
    </row>
    <row r="495" spans="1:5" s="91" customFormat="1" ht="12.75">
      <c r="A495" s="294"/>
      <c r="B495" s="308"/>
      <c r="C495" s="317"/>
      <c r="E495" s="297"/>
    </row>
    <row r="496" spans="1:5" s="91" customFormat="1" ht="12.75">
      <c r="A496" s="294"/>
      <c r="B496" s="308"/>
      <c r="C496" s="317"/>
      <c r="E496" s="297"/>
    </row>
    <row r="497" spans="1:5" s="91" customFormat="1" ht="12.75">
      <c r="A497" s="294"/>
      <c r="B497" s="308"/>
      <c r="C497" s="317"/>
      <c r="E497" s="297"/>
    </row>
    <row r="498" spans="1:5" s="91" customFormat="1" ht="12.75">
      <c r="A498" s="294"/>
      <c r="B498" s="308"/>
      <c r="C498" s="312"/>
      <c r="E498" s="297"/>
    </row>
    <row r="499" spans="1:5" s="91" customFormat="1" ht="12.75">
      <c r="A499" s="294"/>
      <c r="B499" s="308"/>
      <c r="C499" s="317"/>
      <c r="E499" s="297"/>
    </row>
    <row r="500" spans="1:5" s="91" customFormat="1" ht="12.75">
      <c r="A500" s="294"/>
      <c r="B500" s="308"/>
      <c r="C500" s="317"/>
      <c r="E500" s="297"/>
    </row>
    <row r="501" spans="1:5" s="91" customFormat="1" ht="12.75">
      <c r="A501" s="294"/>
      <c r="B501" s="308"/>
      <c r="C501" s="317"/>
      <c r="E501" s="297"/>
    </row>
    <row r="502" spans="1:5" s="91" customFormat="1" ht="12.75">
      <c r="A502" s="294"/>
      <c r="B502" s="308"/>
      <c r="C502" s="317"/>
      <c r="E502" s="297"/>
    </row>
    <row r="503" spans="1:5" s="91" customFormat="1" ht="12.75">
      <c r="A503" s="294"/>
      <c r="B503" s="308"/>
      <c r="C503" s="317"/>
      <c r="E503" s="297"/>
    </row>
    <row r="504" spans="1:5" s="91" customFormat="1" ht="12.75">
      <c r="A504" s="294"/>
      <c r="B504" s="306"/>
      <c r="C504" s="317"/>
      <c r="E504" s="297"/>
    </row>
    <row r="505" spans="1:5" s="91" customFormat="1" ht="12.75">
      <c r="A505" s="294"/>
      <c r="B505" s="308"/>
      <c r="C505" s="317"/>
      <c r="E505" s="297"/>
    </row>
    <row r="506" spans="1:5" s="91" customFormat="1" ht="12.75">
      <c r="A506" s="294"/>
      <c r="B506" s="308"/>
      <c r="C506" s="317"/>
      <c r="E506" s="297"/>
    </row>
    <row r="507" spans="1:5" s="91" customFormat="1" ht="12.75">
      <c r="A507" s="294"/>
      <c r="B507" s="308"/>
      <c r="C507" s="317"/>
      <c r="E507" s="297"/>
    </row>
    <row r="508" spans="1:5" s="91" customFormat="1" ht="12.75">
      <c r="A508" s="294"/>
      <c r="B508" s="308"/>
      <c r="C508" s="317"/>
      <c r="E508" s="297"/>
    </row>
    <row r="509" spans="1:5" s="91" customFormat="1" ht="12.75">
      <c r="A509" s="294"/>
      <c r="B509" s="308"/>
      <c r="C509" s="317"/>
      <c r="E509" s="297"/>
    </row>
    <row r="510" spans="1:5" s="91" customFormat="1" ht="12.75">
      <c r="A510" s="294"/>
      <c r="B510" s="308"/>
      <c r="C510" s="317"/>
      <c r="E510" s="297"/>
    </row>
    <row r="511" spans="1:5" s="91" customFormat="1" ht="12.75">
      <c r="A511" s="294"/>
      <c r="B511" s="308"/>
      <c r="C511" s="317"/>
      <c r="E511" s="297"/>
    </row>
    <row r="512" spans="1:5" s="91" customFormat="1" ht="12.75">
      <c r="A512" s="294"/>
      <c r="B512" s="318"/>
      <c r="C512" s="319"/>
      <c r="E512" s="297"/>
    </row>
    <row r="513" spans="1:5" s="91" customFormat="1" ht="12.75">
      <c r="A513" s="294"/>
      <c r="B513" s="306"/>
      <c r="C513" s="317"/>
      <c r="E513" s="297"/>
    </row>
    <row r="514" spans="1:5" s="91" customFormat="1" ht="12.75">
      <c r="A514" s="294"/>
      <c r="B514" s="308"/>
      <c r="C514" s="317"/>
      <c r="E514" s="297"/>
    </row>
    <row r="515" spans="1:5" s="91" customFormat="1" ht="12.75">
      <c r="A515" s="294"/>
      <c r="B515" s="308"/>
      <c r="C515" s="317"/>
      <c r="E515" s="297"/>
    </row>
    <row r="516" spans="1:5" s="91" customFormat="1" ht="12.75">
      <c r="A516" s="294"/>
      <c r="B516" s="308"/>
      <c r="C516" s="317"/>
      <c r="E516" s="297"/>
    </row>
    <row r="517" spans="1:5" s="91" customFormat="1" ht="12.75">
      <c r="A517" s="294"/>
      <c r="B517" s="308"/>
      <c r="C517" s="317"/>
      <c r="E517" s="297"/>
    </row>
    <row r="518" spans="1:5" s="91" customFormat="1" ht="12.75">
      <c r="A518" s="294"/>
      <c r="B518" s="308"/>
      <c r="C518" s="317"/>
      <c r="E518" s="297"/>
    </row>
    <row r="519" spans="1:5" s="91" customFormat="1" ht="12.75">
      <c r="A519" s="294"/>
      <c r="B519" s="308"/>
      <c r="C519" s="317"/>
      <c r="E519" s="297"/>
    </row>
    <row r="520" spans="1:5" s="91" customFormat="1" ht="12.75">
      <c r="A520" s="294"/>
      <c r="B520" s="308"/>
      <c r="C520" s="317"/>
      <c r="E520" s="297"/>
    </row>
    <row r="521" spans="1:5" s="91" customFormat="1" ht="12.75">
      <c r="A521" s="294"/>
      <c r="B521" s="308"/>
      <c r="C521" s="317"/>
      <c r="E521" s="297"/>
    </row>
    <row r="522" spans="1:5" s="91" customFormat="1" ht="12.75">
      <c r="A522" s="294"/>
      <c r="B522" s="308"/>
      <c r="C522" s="317"/>
      <c r="E522" s="297"/>
    </row>
    <row r="523" spans="1:5" s="91" customFormat="1" ht="12.75">
      <c r="A523" s="294"/>
      <c r="B523" s="308"/>
      <c r="C523" s="317"/>
      <c r="E523" s="297"/>
    </row>
    <row r="524" spans="1:5" s="91" customFormat="1" ht="12.75">
      <c r="A524" s="294"/>
      <c r="B524" s="308"/>
      <c r="C524" s="317"/>
      <c r="E524" s="297"/>
    </row>
    <row r="525" spans="1:5" s="91" customFormat="1" ht="12.75">
      <c r="A525" s="294"/>
      <c r="B525" s="306"/>
      <c r="C525" s="317"/>
      <c r="E525" s="297"/>
    </row>
    <row r="526" spans="1:5" s="91" customFormat="1" ht="12.75">
      <c r="A526" s="294"/>
      <c r="B526" s="308"/>
      <c r="C526" s="317"/>
      <c r="E526" s="297"/>
    </row>
    <row r="527" spans="1:5" s="91" customFormat="1" ht="12.75">
      <c r="A527" s="294"/>
      <c r="B527" s="308"/>
      <c r="C527" s="317"/>
      <c r="E527" s="297"/>
    </row>
    <row r="528" spans="1:5" s="91" customFormat="1" ht="12.75">
      <c r="A528" s="294"/>
      <c r="B528" s="308"/>
      <c r="C528" s="317"/>
      <c r="E528" s="297"/>
    </row>
    <row r="529" spans="1:5" s="91" customFormat="1" ht="12.75">
      <c r="A529" s="294"/>
      <c r="B529" s="308"/>
      <c r="C529" s="317"/>
      <c r="E529" s="297"/>
    </row>
    <row r="530" spans="1:5" s="91" customFormat="1" ht="12.75">
      <c r="A530" s="294"/>
      <c r="B530" s="308"/>
      <c r="C530" s="317"/>
      <c r="E530" s="297"/>
    </row>
    <row r="531" spans="1:5" s="91" customFormat="1" ht="12.75">
      <c r="A531" s="294"/>
      <c r="B531" s="308"/>
      <c r="C531" s="317"/>
      <c r="E531" s="297"/>
    </row>
    <row r="532" spans="1:5" s="91" customFormat="1" ht="12.75">
      <c r="A532" s="294"/>
      <c r="B532" s="308"/>
      <c r="C532" s="317"/>
      <c r="E532" s="297"/>
    </row>
    <row r="533" spans="1:5" s="91" customFormat="1" ht="12.75">
      <c r="A533" s="294"/>
      <c r="B533" s="308"/>
      <c r="C533" s="317"/>
      <c r="E533" s="297"/>
    </row>
    <row r="534" spans="1:5" s="91" customFormat="1" ht="12.75">
      <c r="A534" s="294"/>
      <c r="B534" s="308"/>
      <c r="C534" s="317"/>
      <c r="E534" s="297"/>
    </row>
    <row r="535" spans="1:5" s="91" customFormat="1" ht="12.75">
      <c r="A535" s="294"/>
      <c r="B535" s="308"/>
      <c r="C535" s="317"/>
      <c r="E535" s="297"/>
    </row>
    <row r="536" spans="1:5" s="91" customFormat="1" ht="12.75">
      <c r="A536" s="294"/>
      <c r="B536" s="308"/>
      <c r="C536" s="317"/>
      <c r="E536" s="297"/>
    </row>
    <row r="537" spans="1:5" s="91" customFormat="1" ht="12.75">
      <c r="A537" s="294"/>
      <c r="B537" s="308"/>
      <c r="C537" s="317"/>
      <c r="E537" s="297"/>
    </row>
    <row r="538" spans="1:5" s="91" customFormat="1" ht="12.75">
      <c r="A538" s="294"/>
      <c r="B538" s="308"/>
      <c r="C538" s="317"/>
      <c r="E538" s="297"/>
    </row>
    <row r="539" spans="1:5" s="91" customFormat="1" ht="12.75">
      <c r="A539" s="294"/>
      <c r="B539" s="308"/>
      <c r="C539" s="317"/>
      <c r="E539" s="297"/>
    </row>
    <row r="540" spans="1:5" s="91" customFormat="1" ht="12.75">
      <c r="A540" s="294"/>
      <c r="B540" s="308"/>
      <c r="C540" s="317"/>
      <c r="E540" s="297"/>
    </row>
    <row r="541" spans="1:5" s="91" customFormat="1" ht="12.75">
      <c r="A541" s="294"/>
      <c r="B541" s="308"/>
      <c r="C541" s="317"/>
      <c r="E541" s="297"/>
    </row>
    <row r="542" spans="1:5" s="91" customFormat="1" ht="12.75">
      <c r="A542" s="294"/>
      <c r="B542" s="306"/>
      <c r="C542" s="317"/>
      <c r="E542" s="297"/>
    </row>
    <row r="543" spans="1:5" s="91" customFormat="1" ht="12.75">
      <c r="A543" s="294"/>
      <c r="B543" s="318"/>
      <c r="C543" s="319"/>
      <c r="E543" s="297"/>
    </row>
    <row r="544" spans="1:5" s="91" customFormat="1" ht="12.75">
      <c r="A544" s="294"/>
      <c r="B544" s="308"/>
      <c r="C544" s="317"/>
      <c r="E544" s="297"/>
    </row>
    <row r="545" spans="1:5" s="91" customFormat="1" ht="12.75">
      <c r="A545" s="294"/>
      <c r="B545" s="318"/>
      <c r="C545" s="319"/>
      <c r="E545" s="297"/>
    </row>
    <row r="546" spans="1:5" s="91" customFormat="1" ht="12.75">
      <c r="A546" s="294"/>
      <c r="B546" s="308"/>
      <c r="C546" s="317"/>
      <c r="E546" s="297"/>
    </row>
    <row r="547" spans="1:5" s="91" customFormat="1" ht="12.75">
      <c r="A547" s="294"/>
      <c r="B547" s="318"/>
      <c r="C547" s="319"/>
      <c r="E547" s="297"/>
    </row>
    <row r="548" spans="1:5" s="91" customFormat="1" ht="12.75">
      <c r="A548" s="294"/>
      <c r="B548" s="308"/>
      <c r="C548" s="317"/>
      <c r="E548" s="297"/>
    </row>
    <row r="549" spans="1:5" s="91" customFormat="1" ht="12.75">
      <c r="A549" s="294"/>
      <c r="B549" s="318"/>
      <c r="C549" s="319"/>
      <c r="E549" s="297"/>
    </row>
    <row r="550" spans="1:5" s="91" customFormat="1" ht="12.75">
      <c r="A550" s="294"/>
      <c r="B550" s="308"/>
      <c r="C550" s="317"/>
      <c r="E550" s="297"/>
    </row>
    <row r="551" spans="1:5" s="91" customFormat="1" ht="12.75">
      <c r="A551" s="294"/>
      <c r="B551" s="308"/>
      <c r="C551" s="317"/>
      <c r="E551" s="297"/>
    </row>
    <row r="552" spans="1:5" s="91" customFormat="1" ht="12.75">
      <c r="A552" s="294"/>
      <c r="B552" s="308"/>
      <c r="C552" s="317"/>
      <c r="E552" s="297"/>
    </row>
    <row r="553" spans="1:5" s="91" customFormat="1" ht="12.75">
      <c r="A553" s="294"/>
      <c r="B553" s="308"/>
      <c r="C553" s="317"/>
      <c r="E553" s="297"/>
    </row>
    <row r="554" spans="1:5" s="91" customFormat="1" ht="12.75">
      <c r="A554" s="294"/>
      <c r="B554" s="308"/>
      <c r="C554" s="317"/>
      <c r="E554" s="297"/>
    </row>
    <row r="555" spans="1:5" s="91" customFormat="1" ht="12.75">
      <c r="A555" s="294"/>
      <c r="B555" s="308"/>
      <c r="C555" s="309"/>
      <c r="E555" s="297"/>
    </row>
    <row r="556" spans="1:5" s="91" customFormat="1" ht="12.75">
      <c r="A556" s="323"/>
      <c r="B556" s="298"/>
      <c r="C556" s="299"/>
      <c r="E556" s="297"/>
    </row>
    <row r="557" spans="1:5" s="91" customFormat="1" ht="12.75">
      <c r="A557" s="324"/>
      <c r="B557" s="318"/>
      <c r="C557" s="325"/>
      <c r="E557" s="297"/>
    </row>
    <row r="558" spans="1:5" s="91" customFormat="1" ht="12.75">
      <c r="A558" s="324"/>
      <c r="B558" s="308"/>
      <c r="C558" s="309"/>
      <c r="E558" s="297"/>
    </row>
    <row r="559" spans="1:5" s="91" customFormat="1" ht="12.75">
      <c r="A559" s="324"/>
      <c r="B559" s="306"/>
      <c r="C559" s="309"/>
      <c r="E559" s="297"/>
    </row>
    <row r="560" spans="1:5" s="91" customFormat="1" ht="12.75">
      <c r="A560" s="324"/>
      <c r="B560" s="318"/>
      <c r="C560" s="325"/>
      <c r="E560" s="297"/>
    </row>
    <row r="561" spans="1:5" s="91" customFormat="1" ht="12.75">
      <c r="A561" s="324"/>
      <c r="B561" s="308"/>
      <c r="C561" s="309"/>
      <c r="E561" s="297"/>
    </row>
    <row r="562" spans="1:5" s="91" customFormat="1" ht="12.75">
      <c r="A562" s="324"/>
      <c r="B562" s="308"/>
      <c r="C562" s="309"/>
      <c r="E562" s="297"/>
    </row>
    <row r="563" spans="1:5" s="91" customFormat="1" ht="12.75">
      <c r="A563" s="324"/>
      <c r="B563" s="308"/>
      <c r="C563" s="309"/>
      <c r="E563" s="297"/>
    </row>
    <row r="564" spans="1:5" s="91" customFormat="1" ht="12.75">
      <c r="A564" s="324"/>
      <c r="B564" s="318"/>
      <c r="C564" s="325"/>
      <c r="E564" s="297"/>
    </row>
    <row r="565" spans="1:5" s="91" customFormat="1" ht="12.75">
      <c r="A565" s="324"/>
      <c r="B565" s="308"/>
      <c r="C565" s="309"/>
      <c r="E565" s="297"/>
    </row>
    <row r="566" spans="1:5" s="91" customFormat="1" ht="12.75">
      <c r="A566" s="324"/>
      <c r="B566" s="308"/>
      <c r="C566" s="309"/>
      <c r="E566" s="297"/>
    </row>
    <row r="567" spans="1:5" s="91" customFormat="1" ht="12.75">
      <c r="A567" s="324"/>
      <c r="B567" s="318"/>
      <c r="C567" s="325"/>
      <c r="E567" s="297"/>
    </row>
    <row r="568" spans="1:5" s="91" customFormat="1" ht="12.75">
      <c r="A568" s="324"/>
      <c r="B568" s="308"/>
      <c r="C568" s="309"/>
      <c r="E568" s="297"/>
    </row>
    <row r="569" spans="1:5" s="91" customFormat="1" ht="12.75">
      <c r="A569" s="324"/>
      <c r="B569" s="318"/>
      <c r="C569" s="325"/>
      <c r="E569" s="297"/>
    </row>
    <row r="570" spans="1:5" s="91" customFormat="1" ht="12.75">
      <c r="A570" s="324"/>
      <c r="B570" s="308"/>
      <c r="C570" s="309"/>
      <c r="E570" s="297"/>
    </row>
    <row r="571" spans="1:5" s="91" customFormat="1" ht="14.25">
      <c r="A571" s="294"/>
      <c r="B571" s="320"/>
      <c r="C571" s="317"/>
      <c r="E571" s="297"/>
    </row>
    <row r="572" spans="1:5" s="91" customFormat="1" ht="12.75">
      <c r="A572" s="294"/>
      <c r="B572" s="306"/>
      <c r="C572" s="325"/>
      <c r="E572" s="297"/>
    </row>
    <row r="573" spans="1:5" s="91" customFormat="1" ht="12.75">
      <c r="A573" s="294"/>
      <c r="B573" s="318"/>
      <c r="C573" s="325"/>
      <c r="E573" s="297"/>
    </row>
    <row r="574" spans="1:5" s="91" customFormat="1" ht="12.75">
      <c r="A574" s="294"/>
      <c r="B574" s="308"/>
      <c r="C574" s="309"/>
      <c r="E574" s="297"/>
    </row>
    <row r="575" spans="1:5" s="91" customFormat="1" ht="12.75">
      <c r="A575" s="294"/>
      <c r="B575" s="308"/>
      <c r="C575" s="309"/>
      <c r="E575" s="297"/>
    </row>
    <row r="576" spans="1:5" s="91" customFormat="1" ht="12.75">
      <c r="A576" s="294"/>
      <c r="B576" s="308"/>
      <c r="C576" s="309"/>
      <c r="E576" s="297"/>
    </row>
    <row r="577" spans="1:5" s="91" customFormat="1" ht="12.75">
      <c r="A577" s="294"/>
      <c r="B577" s="308"/>
      <c r="C577" s="309"/>
      <c r="E577" s="297"/>
    </row>
    <row r="578" spans="1:5" s="91" customFormat="1" ht="12.75">
      <c r="A578" s="294"/>
      <c r="B578" s="308"/>
      <c r="C578" s="309"/>
      <c r="E578" s="297"/>
    </row>
    <row r="579" spans="1:5" s="91" customFormat="1" ht="12.75">
      <c r="A579" s="294"/>
      <c r="B579" s="308"/>
      <c r="C579" s="309"/>
      <c r="E579" s="297"/>
    </row>
    <row r="580" spans="1:5" s="91" customFormat="1" ht="12.75">
      <c r="A580" s="294"/>
      <c r="B580" s="308"/>
      <c r="C580" s="309"/>
      <c r="E580" s="297"/>
    </row>
    <row r="581" spans="1:5" s="91" customFormat="1" ht="12.75">
      <c r="A581" s="294"/>
      <c r="B581" s="308"/>
      <c r="C581" s="309"/>
      <c r="E581" s="297"/>
    </row>
    <row r="582" spans="1:5" s="91" customFormat="1" ht="12.75">
      <c r="A582" s="294"/>
      <c r="B582" s="308"/>
      <c r="C582" s="309"/>
      <c r="E582" s="297"/>
    </row>
    <row r="583" spans="1:5" s="91" customFormat="1" ht="12.75">
      <c r="A583" s="294"/>
      <c r="B583" s="308"/>
      <c r="C583" s="309"/>
      <c r="E583" s="297"/>
    </row>
    <row r="584" spans="1:5" s="91" customFormat="1" ht="12.75">
      <c r="A584" s="294"/>
      <c r="B584" s="308"/>
      <c r="C584" s="309"/>
      <c r="E584" s="297"/>
    </row>
    <row r="585" spans="1:5" s="91" customFormat="1" ht="12.75">
      <c r="A585" s="294"/>
      <c r="B585" s="308"/>
      <c r="C585" s="309"/>
      <c r="E585" s="297"/>
    </row>
    <row r="586" spans="1:5" s="91" customFormat="1" ht="12.75">
      <c r="A586" s="294"/>
      <c r="B586" s="308"/>
      <c r="C586" s="309"/>
      <c r="E586" s="297"/>
    </row>
    <row r="587" spans="1:5" s="91" customFormat="1" ht="12.75">
      <c r="A587" s="294"/>
      <c r="B587" s="318"/>
      <c r="C587" s="325"/>
      <c r="E587" s="297"/>
    </row>
    <row r="588" spans="1:5" s="91" customFormat="1" ht="25.5" customHeight="1">
      <c r="A588" s="294"/>
      <c r="B588" s="308"/>
      <c r="C588" s="309"/>
      <c r="E588" s="297"/>
    </row>
    <row r="589" spans="1:5" s="91" customFormat="1" ht="12.75">
      <c r="A589" s="294"/>
      <c r="B589" s="308"/>
      <c r="C589" s="309"/>
      <c r="E589" s="297"/>
    </row>
    <row r="590" spans="1:5" s="91" customFormat="1" ht="12.75">
      <c r="A590" s="294"/>
      <c r="B590" s="308"/>
      <c r="C590" s="309"/>
      <c r="E590" s="297"/>
    </row>
    <row r="591" spans="1:5" s="91" customFormat="1" ht="12.75">
      <c r="A591" s="294"/>
      <c r="B591" s="308"/>
      <c r="C591" s="309"/>
      <c r="E591" s="297"/>
    </row>
    <row r="592" spans="1:5" s="91" customFormat="1" ht="12.75">
      <c r="A592" s="294"/>
      <c r="B592" s="308"/>
      <c r="C592" s="309"/>
      <c r="E592" s="297"/>
    </row>
    <row r="593" spans="1:5" s="91" customFormat="1" ht="30.75" customHeight="1">
      <c r="A593" s="294"/>
      <c r="B593" s="308"/>
      <c r="C593" s="309"/>
      <c r="E593" s="297"/>
    </row>
    <row r="594" spans="1:5" s="91" customFormat="1" ht="12.75">
      <c r="A594" s="294"/>
      <c r="B594" s="308"/>
      <c r="C594" s="309"/>
      <c r="E594" s="297"/>
    </row>
    <row r="595" spans="1:5" s="91" customFormat="1" ht="12.75">
      <c r="A595" s="294"/>
      <c r="B595" s="308"/>
      <c r="C595" s="309"/>
      <c r="E595" s="297"/>
    </row>
    <row r="596" spans="1:5" s="91" customFormat="1" ht="12.75">
      <c r="A596" s="294"/>
      <c r="B596" s="308"/>
      <c r="C596" s="309"/>
      <c r="E596" s="297"/>
    </row>
    <row r="597" spans="1:5" s="91" customFormat="1" ht="12.75">
      <c r="A597" s="294"/>
      <c r="B597" s="308"/>
      <c r="C597" s="309"/>
      <c r="E597" s="297"/>
    </row>
    <row r="598" spans="1:5" s="91" customFormat="1" ht="12.75">
      <c r="A598" s="294"/>
      <c r="B598" s="308"/>
      <c r="C598" s="309"/>
      <c r="E598" s="297"/>
    </row>
    <row r="599" spans="1:5" s="91" customFormat="1" ht="15" customHeight="1">
      <c r="A599" s="294"/>
      <c r="B599" s="308"/>
      <c r="C599" s="309"/>
      <c r="E599" s="297"/>
    </row>
    <row r="600" spans="1:5" s="91" customFormat="1" ht="15" customHeight="1">
      <c r="A600" s="294"/>
      <c r="B600" s="308"/>
      <c r="C600" s="309"/>
      <c r="E600" s="297"/>
    </row>
    <row r="601" spans="1:5" s="91" customFormat="1" ht="15" customHeight="1">
      <c r="A601" s="294"/>
      <c r="B601" s="308"/>
      <c r="C601" s="309"/>
      <c r="E601" s="297"/>
    </row>
    <row r="602" spans="1:5" s="91" customFormat="1" ht="15" customHeight="1">
      <c r="A602" s="294"/>
      <c r="B602" s="308"/>
      <c r="C602" s="309"/>
      <c r="E602" s="297"/>
    </row>
    <row r="603" spans="1:5" s="91" customFormat="1" ht="15" customHeight="1">
      <c r="A603" s="294"/>
      <c r="B603" s="306"/>
      <c r="C603" s="325"/>
      <c r="E603" s="297"/>
    </row>
    <row r="604" spans="1:5" s="91" customFormat="1" ht="15" customHeight="1">
      <c r="A604" s="294"/>
      <c r="B604" s="318"/>
      <c r="C604" s="325"/>
      <c r="E604" s="297"/>
    </row>
    <row r="605" spans="1:5" s="91" customFormat="1" ht="15" customHeight="1">
      <c r="A605" s="324"/>
      <c r="B605" s="308"/>
      <c r="C605" s="309"/>
      <c r="E605" s="297"/>
    </row>
    <row r="606" spans="1:5" s="91" customFormat="1" ht="15" customHeight="1">
      <c r="A606" s="294"/>
      <c r="B606" s="308"/>
      <c r="C606" s="309"/>
      <c r="E606" s="297"/>
    </row>
    <row r="607" spans="1:5" s="91" customFormat="1" ht="15" customHeight="1">
      <c r="A607" s="324"/>
      <c r="B607" s="308"/>
      <c r="C607" s="309"/>
      <c r="E607" s="297"/>
    </row>
    <row r="608" spans="1:5" s="91" customFormat="1" ht="15" customHeight="1">
      <c r="A608" s="294"/>
      <c r="B608" s="308"/>
      <c r="C608" s="309"/>
      <c r="E608" s="297"/>
    </row>
    <row r="609" spans="1:5" s="91" customFormat="1" ht="15" customHeight="1">
      <c r="A609" s="324"/>
      <c r="B609" s="308"/>
      <c r="C609" s="309"/>
      <c r="E609" s="297"/>
    </row>
    <row r="610" spans="1:5" s="91" customFormat="1" ht="15" customHeight="1">
      <c r="A610" s="294"/>
      <c r="B610" s="308"/>
      <c r="C610" s="309"/>
      <c r="E610" s="297"/>
    </row>
    <row r="611" spans="1:5" s="91" customFormat="1" ht="15" customHeight="1">
      <c r="A611" s="324"/>
      <c r="B611" s="308"/>
      <c r="C611" s="309"/>
      <c r="E611" s="297"/>
    </row>
    <row r="612" spans="1:5" s="91" customFormat="1" ht="15" customHeight="1">
      <c r="A612" s="294"/>
      <c r="B612" s="308"/>
      <c r="C612" s="309"/>
      <c r="E612" s="297"/>
    </row>
    <row r="613" spans="1:5" s="91" customFormat="1" ht="15" customHeight="1">
      <c r="A613" s="324"/>
      <c r="B613" s="308"/>
      <c r="C613" s="309"/>
      <c r="E613" s="297"/>
    </row>
    <row r="614" spans="1:5" s="91" customFormat="1" ht="15" customHeight="1">
      <c r="A614" s="294"/>
      <c r="B614" s="308"/>
      <c r="C614" s="309"/>
      <c r="E614" s="297"/>
    </row>
    <row r="615" spans="1:5" s="91" customFormat="1" ht="15" customHeight="1">
      <c r="A615" s="324"/>
      <c r="B615" s="308"/>
      <c r="C615" s="309"/>
      <c r="E615" s="297"/>
    </row>
    <row r="616" spans="1:5" s="91" customFormat="1" ht="15" customHeight="1">
      <c r="A616" s="294"/>
      <c r="B616" s="308"/>
      <c r="C616" s="309"/>
      <c r="E616" s="297"/>
    </row>
    <row r="617" spans="1:5" s="91" customFormat="1" ht="15" customHeight="1">
      <c r="A617" s="324"/>
      <c r="B617" s="308"/>
      <c r="C617" s="309"/>
      <c r="E617" s="297"/>
    </row>
    <row r="618" spans="1:5" s="91" customFormat="1" ht="15" customHeight="1">
      <c r="A618" s="294"/>
      <c r="B618" s="308"/>
      <c r="C618" s="309"/>
      <c r="E618" s="297"/>
    </row>
    <row r="619" spans="1:5" s="91" customFormat="1" ht="15" customHeight="1">
      <c r="A619" s="324"/>
      <c r="B619" s="308"/>
      <c r="C619" s="309"/>
      <c r="E619" s="297"/>
    </row>
    <row r="620" spans="1:5" s="91" customFormat="1" ht="15" customHeight="1">
      <c r="A620" s="294"/>
      <c r="B620" s="308"/>
      <c r="C620" s="309"/>
      <c r="E620" s="297"/>
    </row>
    <row r="621" spans="1:5" s="91" customFormat="1" ht="15" customHeight="1">
      <c r="A621" s="324"/>
      <c r="B621" s="308"/>
      <c r="C621" s="309"/>
      <c r="E621" s="297"/>
    </row>
    <row r="622" spans="1:5" s="91" customFormat="1" ht="15" customHeight="1">
      <c r="A622" s="294"/>
      <c r="B622" s="308"/>
      <c r="C622" s="309"/>
      <c r="E622" s="297"/>
    </row>
    <row r="623" spans="1:5" s="91" customFormat="1" ht="15" customHeight="1">
      <c r="A623" s="324"/>
      <c r="B623" s="308"/>
      <c r="C623" s="309"/>
      <c r="E623" s="297"/>
    </row>
    <row r="624" spans="1:5" s="91" customFormat="1" ht="15" customHeight="1">
      <c r="A624" s="324"/>
      <c r="B624" s="318"/>
      <c r="C624" s="325"/>
      <c r="E624" s="297"/>
    </row>
    <row r="625" spans="1:5" s="91" customFormat="1" ht="15" customHeight="1">
      <c r="A625" s="324"/>
      <c r="B625" s="308"/>
      <c r="C625" s="309"/>
      <c r="E625" s="297"/>
    </row>
    <row r="626" spans="1:5" s="91" customFormat="1" ht="15" customHeight="1">
      <c r="A626" s="324"/>
      <c r="B626" s="308"/>
      <c r="C626" s="309"/>
      <c r="E626" s="297"/>
    </row>
    <row r="627" spans="1:5" s="91" customFormat="1" ht="15" customHeight="1">
      <c r="A627" s="324"/>
      <c r="B627" s="308"/>
      <c r="C627" s="309"/>
      <c r="E627" s="297"/>
    </row>
    <row r="628" spans="1:5" s="91" customFormat="1" ht="15" customHeight="1">
      <c r="A628" s="324"/>
      <c r="B628" s="308"/>
      <c r="C628" s="309"/>
      <c r="E628" s="297"/>
    </row>
    <row r="629" spans="1:5" s="91" customFormat="1" ht="15" customHeight="1">
      <c r="A629" s="324"/>
      <c r="B629" s="308"/>
      <c r="C629" s="309"/>
      <c r="E629" s="297"/>
    </row>
    <row r="630" spans="1:5" s="91" customFormat="1" ht="15" customHeight="1">
      <c r="A630" s="324"/>
      <c r="B630" s="308"/>
      <c r="C630" s="309"/>
      <c r="E630" s="297"/>
    </row>
    <row r="631" spans="1:5" s="91" customFormat="1" ht="15" customHeight="1">
      <c r="A631" s="294"/>
      <c r="B631" s="326"/>
      <c r="C631" s="296"/>
      <c r="E631" s="297"/>
    </row>
    <row r="632" s="91" customFormat="1" ht="15" customHeight="1">
      <c r="C632" s="90"/>
    </row>
    <row r="633" s="91" customFormat="1" ht="15" customHeight="1">
      <c r="C633" s="90"/>
    </row>
    <row r="634" s="91" customFormat="1" ht="15" customHeight="1">
      <c r="C634" s="90"/>
    </row>
    <row r="635" s="91" customFormat="1" ht="15" customHeight="1">
      <c r="C635" s="90"/>
    </row>
    <row r="636" s="91" customFormat="1" ht="15" customHeight="1">
      <c r="C636" s="90"/>
    </row>
    <row r="637" s="91" customFormat="1" ht="15" customHeight="1">
      <c r="C637" s="90"/>
    </row>
    <row r="638" s="91" customFormat="1" ht="15" customHeight="1">
      <c r="C638" s="90"/>
    </row>
    <row r="639" s="91" customFormat="1" ht="15" customHeight="1">
      <c r="C639" s="90"/>
    </row>
    <row r="640" s="91" customFormat="1" ht="15" customHeight="1">
      <c r="C640" s="90"/>
    </row>
    <row r="641" s="91" customFormat="1" ht="15" customHeight="1">
      <c r="C641" s="90"/>
    </row>
    <row r="642" s="91" customFormat="1" ht="15" customHeight="1">
      <c r="C642" s="90"/>
    </row>
    <row r="643" s="91" customFormat="1" ht="15" customHeight="1">
      <c r="C643" s="90"/>
    </row>
    <row r="644" s="91" customFormat="1" ht="15" customHeight="1">
      <c r="C644" s="90"/>
    </row>
    <row r="645" s="91" customFormat="1" ht="15" customHeight="1">
      <c r="C645" s="90"/>
    </row>
    <row r="646" s="91" customFormat="1" ht="15" customHeight="1">
      <c r="C646" s="90"/>
    </row>
    <row r="647" s="91" customFormat="1" ht="15" customHeight="1">
      <c r="C647" s="90"/>
    </row>
    <row r="648" s="91" customFormat="1" ht="15" customHeight="1">
      <c r="C648" s="90"/>
    </row>
    <row r="649" s="91" customFormat="1" ht="15" customHeight="1">
      <c r="C649" s="90"/>
    </row>
    <row r="650" s="91" customFormat="1" ht="15" customHeight="1">
      <c r="C650" s="90"/>
    </row>
    <row r="651" s="91" customFormat="1" ht="15" customHeight="1">
      <c r="C651" s="90"/>
    </row>
    <row r="652" s="91" customFormat="1" ht="15" customHeight="1">
      <c r="C652" s="90"/>
    </row>
    <row r="653" s="91" customFormat="1" ht="15" customHeight="1">
      <c r="C653" s="90"/>
    </row>
    <row r="654" s="91" customFormat="1" ht="15" customHeight="1">
      <c r="C654" s="90"/>
    </row>
    <row r="655" s="91" customFormat="1" ht="15" customHeight="1">
      <c r="C655" s="90"/>
    </row>
    <row r="656" s="91" customFormat="1" ht="15" customHeight="1">
      <c r="C656" s="90"/>
    </row>
    <row r="657" s="91" customFormat="1" ht="15" customHeight="1">
      <c r="C657" s="90"/>
    </row>
    <row r="658" s="91" customFormat="1" ht="15" customHeight="1">
      <c r="C658" s="90"/>
    </row>
    <row r="659" s="91" customFormat="1" ht="15" customHeight="1">
      <c r="C659" s="90"/>
    </row>
    <row r="660" s="91" customFormat="1" ht="15" customHeight="1">
      <c r="C660" s="90"/>
    </row>
    <row r="661" s="91" customFormat="1" ht="15" customHeight="1">
      <c r="C661" s="90"/>
    </row>
    <row r="662" s="91" customFormat="1" ht="15" customHeight="1">
      <c r="C662" s="90"/>
    </row>
    <row r="663" s="91" customFormat="1" ht="15" customHeight="1">
      <c r="C663" s="90"/>
    </row>
    <row r="664" s="91" customFormat="1" ht="15" customHeight="1">
      <c r="C664" s="90"/>
    </row>
    <row r="665" s="91" customFormat="1" ht="15" customHeight="1">
      <c r="C665" s="90"/>
    </row>
    <row r="666" s="91" customFormat="1" ht="15" customHeight="1">
      <c r="C666" s="90"/>
    </row>
    <row r="667" s="91" customFormat="1" ht="15" customHeight="1">
      <c r="C667" s="90"/>
    </row>
    <row r="668" s="91" customFormat="1" ht="15" customHeight="1">
      <c r="C668" s="90"/>
    </row>
    <row r="669" s="91" customFormat="1" ht="15" customHeight="1">
      <c r="C669" s="90"/>
    </row>
    <row r="670" s="91" customFormat="1" ht="15" customHeight="1">
      <c r="C670" s="90"/>
    </row>
    <row r="671" s="91" customFormat="1" ht="15" customHeight="1">
      <c r="C671" s="90"/>
    </row>
    <row r="672" s="91" customFormat="1" ht="15" customHeight="1">
      <c r="C672" s="90"/>
    </row>
    <row r="673" s="91" customFormat="1" ht="15" customHeight="1">
      <c r="C673" s="90"/>
    </row>
    <row r="674" s="91" customFormat="1" ht="15" customHeight="1">
      <c r="C674" s="90"/>
    </row>
    <row r="675" s="91" customFormat="1" ht="15" customHeight="1">
      <c r="C675" s="90"/>
    </row>
    <row r="676" s="91" customFormat="1" ht="15" customHeight="1">
      <c r="C676" s="90"/>
    </row>
    <row r="677" s="91" customFormat="1" ht="15" customHeight="1">
      <c r="C677" s="90"/>
    </row>
    <row r="678" s="91" customFormat="1" ht="15" customHeight="1">
      <c r="C678" s="90"/>
    </row>
    <row r="679" s="91" customFormat="1" ht="15" customHeight="1">
      <c r="C679" s="90"/>
    </row>
    <row r="680" s="91" customFormat="1" ht="15" customHeight="1">
      <c r="C680" s="90"/>
    </row>
    <row r="681" s="91" customFormat="1" ht="15" customHeight="1">
      <c r="C681" s="90"/>
    </row>
    <row r="682" s="91" customFormat="1" ht="15" customHeight="1">
      <c r="C682" s="90"/>
    </row>
    <row r="683" s="91" customFormat="1" ht="15" customHeight="1">
      <c r="C683" s="90"/>
    </row>
    <row r="684" s="91" customFormat="1" ht="15" customHeight="1">
      <c r="C684" s="90"/>
    </row>
    <row r="685" s="91" customFormat="1" ht="15" customHeight="1">
      <c r="C685" s="90"/>
    </row>
    <row r="686" s="91" customFormat="1" ht="15" customHeight="1">
      <c r="C686" s="90"/>
    </row>
    <row r="687" s="91" customFormat="1" ht="15" customHeight="1">
      <c r="C687" s="90"/>
    </row>
    <row r="688" s="91" customFormat="1" ht="15" customHeight="1">
      <c r="C688" s="90"/>
    </row>
    <row r="689" s="91" customFormat="1" ht="15" customHeight="1">
      <c r="C689" s="90"/>
    </row>
    <row r="690" s="91" customFormat="1" ht="15" customHeight="1">
      <c r="C690" s="90"/>
    </row>
    <row r="691" s="91" customFormat="1" ht="15" customHeight="1">
      <c r="C691" s="90"/>
    </row>
    <row r="692" s="91" customFormat="1" ht="15" customHeight="1">
      <c r="C692" s="90"/>
    </row>
    <row r="693" s="91" customFormat="1" ht="15" customHeight="1">
      <c r="C693" s="90"/>
    </row>
    <row r="694" s="91" customFormat="1" ht="15" customHeight="1">
      <c r="C694" s="90"/>
    </row>
    <row r="695" s="91" customFormat="1" ht="15" customHeight="1">
      <c r="C695" s="90"/>
    </row>
    <row r="696" s="91" customFormat="1" ht="15" customHeight="1">
      <c r="C696" s="90"/>
    </row>
    <row r="697" s="91" customFormat="1" ht="15" customHeight="1">
      <c r="C697" s="90"/>
    </row>
    <row r="698" s="91" customFormat="1" ht="15" customHeight="1">
      <c r="C698" s="90"/>
    </row>
    <row r="699" s="91" customFormat="1" ht="15" customHeight="1">
      <c r="C699" s="90"/>
    </row>
    <row r="700" s="91" customFormat="1" ht="15" customHeight="1">
      <c r="C700" s="90"/>
    </row>
    <row r="701" s="91" customFormat="1" ht="15" customHeight="1">
      <c r="C701" s="90"/>
    </row>
    <row r="702" s="91" customFormat="1" ht="15" customHeight="1">
      <c r="C702" s="90"/>
    </row>
    <row r="703" s="91" customFormat="1" ht="15" customHeight="1">
      <c r="C703" s="90"/>
    </row>
    <row r="704" s="91" customFormat="1" ht="15" customHeight="1">
      <c r="C704" s="90"/>
    </row>
    <row r="705" s="91" customFormat="1" ht="15" customHeight="1">
      <c r="C705" s="90"/>
    </row>
    <row r="706" s="91" customFormat="1" ht="15" customHeight="1">
      <c r="C706" s="90"/>
    </row>
    <row r="707" s="91" customFormat="1" ht="15" customHeight="1">
      <c r="C707" s="90"/>
    </row>
    <row r="708" s="91" customFormat="1" ht="15" customHeight="1">
      <c r="C708" s="90"/>
    </row>
    <row r="709" s="91" customFormat="1" ht="15" customHeight="1">
      <c r="C709" s="90"/>
    </row>
    <row r="710" s="91" customFormat="1" ht="15" customHeight="1">
      <c r="C710" s="90"/>
    </row>
    <row r="711" s="91" customFormat="1" ht="15" customHeight="1">
      <c r="C711" s="90"/>
    </row>
    <row r="712" s="91" customFormat="1" ht="15" customHeight="1">
      <c r="C712" s="90"/>
    </row>
    <row r="713" s="91" customFormat="1" ht="15" customHeight="1">
      <c r="C713" s="90"/>
    </row>
    <row r="714" s="91" customFormat="1" ht="15" customHeight="1">
      <c r="C714" s="90"/>
    </row>
    <row r="715" s="91" customFormat="1" ht="15" customHeight="1">
      <c r="C715" s="90"/>
    </row>
    <row r="716" s="91" customFormat="1" ht="15" customHeight="1">
      <c r="C716" s="90"/>
    </row>
    <row r="717" s="91" customFormat="1" ht="15" customHeight="1">
      <c r="C717" s="90"/>
    </row>
    <row r="718" s="91" customFormat="1" ht="12.75">
      <c r="C718" s="90"/>
    </row>
    <row r="719" s="91" customFormat="1" ht="12.75">
      <c r="C719" s="90"/>
    </row>
    <row r="720" s="91" customFormat="1" ht="12.75">
      <c r="C720" s="90"/>
    </row>
    <row r="721" s="91" customFormat="1" ht="12.75">
      <c r="C721" s="90"/>
    </row>
    <row r="722" s="91" customFormat="1" ht="12.75">
      <c r="C722" s="90"/>
    </row>
    <row r="723" s="91" customFormat="1" ht="12.75">
      <c r="C723" s="90"/>
    </row>
    <row r="724" s="91" customFormat="1" ht="12.75">
      <c r="C724" s="90"/>
    </row>
    <row r="725" s="91" customFormat="1" ht="12.75">
      <c r="C725" s="90"/>
    </row>
    <row r="726" s="91" customFormat="1" ht="12.75">
      <c r="C726" s="90"/>
    </row>
    <row r="727" s="91" customFormat="1" ht="12.75">
      <c r="C727" s="90"/>
    </row>
    <row r="728" s="91" customFormat="1" ht="12.75">
      <c r="C728" s="90"/>
    </row>
    <row r="729" s="91" customFormat="1" ht="12.75">
      <c r="C729" s="90"/>
    </row>
    <row r="730" s="91" customFormat="1" ht="12.75">
      <c r="C730" s="90"/>
    </row>
    <row r="731" s="91" customFormat="1" ht="12.75">
      <c r="C731" s="90"/>
    </row>
    <row r="732" s="91" customFormat="1" ht="12.75">
      <c r="C732" s="90"/>
    </row>
    <row r="733" s="91" customFormat="1" ht="12.75">
      <c r="C733" s="90"/>
    </row>
    <row r="734" s="91" customFormat="1" ht="12.75">
      <c r="C734" s="90"/>
    </row>
    <row r="735" s="91" customFormat="1" ht="12.75">
      <c r="C735" s="90"/>
    </row>
    <row r="736" s="91" customFormat="1" ht="12.75">
      <c r="C736" s="90"/>
    </row>
    <row r="737" s="91" customFormat="1" ht="12.75">
      <c r="C737" s="90"/>
    </row>
    <row r="738" s="91" customFormat="1" ht="12.75">
      <c r="C738" s="90"/>
    </row>
    <row r="739" s="91" customFormat="1" ht="12.75">
      <c r="C739" s="90"/>
    </row>
    <row r="740" s="91" customFormat="1" ht="12.75">
      <c r="C740" s="90"/>
    </row>
    <row r="741" s="91" customFormat="1" ht="12.75">
      <c r="C741" s="90"/>
    </row>
    <row r="742" s="91" customFormat="1" ht="12.75">
      <c r="C742" s="90"/>
    </row>
    <row r="743" s="91" customFormat="1" ht="12.75">
      <c r="C743" s="90"/>
    </row>
    <row r="744" s="91" customFormat="1" ht="12.75">
      <c r="C744" s="90"/>
    </row>
    <row r="745" s="91" customFormat="1" ht="12.75">
      <c r="C745" s="90"/>
    </row>
    <row r="746" s="91" customFormat="1" ht="12.75">
      <c r="C746" s="90"/>
    </row>
    <row r="747" s="91" customFormat="1" ht="12.75">
      <c r="C747" s="90"/>
    </row>
    <row r="748" s="91" customFormat="1" ht="12.75">
      <c r="C748" s="90"/>
    </row>
    <row r="749" s="91" customFormat="1" ht="12.75">
      <c r="C749" s="90"/>
    </row>
    <row r="750" s="91" customFormat="1" ht="12.75">
      <c r="C750" s="90"/>
    </row>
    <row r="751" s="91" customFormat="1" ht="12.75">
      <c r="C751" s="90"/>
    </row>
    <row r="752" s="91" customFormat="1" ht="12.75">
      <c r="C752" s="90"/>
    </row>
    <row r="753" s="91" customFormat="1" ht="12.75">
      <c r="C753" s="90"/>
    </row>
    <row r="754" s="91" customFormat="1" ht="12.75">
      <c r="C754" s="90"/>
    </row>
    <row r="755" s="91" customFormat="1" ht="12.75">
      <c r="C755" s="90"/>
    </row>
    <row r="756" s="91" customFormat="1" ht="12.75">
      <c r="C756" s="90"/>
    </row>
    <row r="757" s="91" customFormat="1" ht="12.75">
      <c r="C757" s="90"/>
    </row>
    <row r="758" s="91" customFormat="1" ht="12.75">
      <c r="C758" s="90"/>
    </row>
    <row r="759" s="91" customFormat="1" ht="12.75">
      <c r="C759" s="90"/>
    </row>
    <row r="760" s="91" customFormat="1" ht="12.75">
      <c r="C760" s="90"/>
    </row>
    <row r="761" s="91" customFormat="1" ht="12.75">
      <c r="C761" s="90"/>
    </row>
    <row r="762" s="91" customFormat="1" ht="12.75">
      <c r="C762" s="90"/>
    </row>
    <row r="763" s="91" customFormat="1" ht="12.75">
      <c r="C763" s="90"/>
    </row>
    <row r="764" s="91" customFormat="1" ht="12.75">
      <c r="C764" s="90"/>
    </row>
    <row r="765" s="91" customFormat="1" ht="12.75">
      <c r="C765" s="90"/>
    </row>
    <row r="766" s="91" customFormat="1" ht="12.75">
      <c r="C766" s="90"/>
    </row>
    <row r="767" s="91" customFormat="1" ht="12.75">
      <c r="C767" s="90"/>
    </row>
    <row r="768" s="91" customFormat="1" ht="12.75">
      <c r="C768" s="90"/>
    </row>
    <row r="769" s="91" customFormat="1" ht="12.75">
      <c r="C769" s="90"/>
    </row>
    <row r="770" s="91" customFormat="1" ht="12.75">
      <c r="C770" s="90"/>
    </row>
    <row r="771" s="91" customFormat="1" ht="12.75">
      <c r="C771" s="90"/>
    </row>
    <row r="772" s="91" customFormat="1" ht="12.75">
      <c r="C772" s="90"/>
    </row>
    <row r="773" s="91" customFormat="1" ht="12.75">
      <c r="C773" s="90"/>
    </row>
    <row r="774" s="91" customFormat="1" ht="12.75">
      <c r="C774" s="90"/>
    </row>
    <row r="775" s="91" customFormat="1" ht="12.75">
      <c r="C775" s="90"/>
    </row>
    <row r="776" s="91" customFormat="1" ht="12.75">
      <c r="C776" s="90"/>
    </row>
    <row r="777" s="91" customFormat="1" ht="12.75">
      <c r="C777" s="90"/>
    </row>
    <row r="778" s="91" customFormat="1" ht="12.75">
      <c r="C778" s="90"/>
    </row>
    <row r="779" s="91" customFormat="1" ht="12.75">
      <c r="C779" s="90"/>
    </row>
    <row r="780" s="91" customFormat="1" ht="12.75">
      <c r="C780" s="90"/>
    </row>
    <row r="781" s="91" customFormat="1" ht="12.75">
      <c r="C781" s="90"/>
    </row>
    <row r="782" s="91" customFormat="1" ht="12.75">
      <c r="C782" s="90"/>
    </row>
    <row r="783" s="91" customFormat="1" ht="12.75">
      <c r="C783" s="90"/>
    </row>
    <row r="784" s="91" customFormat="1" ht="12.75">
      <c r="C784" s="90"/>
    </row>
    <row r="785" s="91" customFormat="1" ht="12.75">
      <c r="C785" s="90"/>
    </row>
    <row r="786" s="91" customFormat="1" ht="12.75">
      <c r="C786" s="90"/>
    </row>
    <row r="787" s="91" customFormat="1" ht="12.75">
      <c r="C787" s="90"/>
    </row>
    <row r="788" s="91" customFormat="1" ht="12.75">
      <c r="C788" s="90"/>
    </row>
    <row r="789" s="91" customFormat="1" ht="12.75">
      <c r="C789" s="90"/>
    </row>
    <row r="790" s="91" customFormat="1" ht="12.75">
      <c r="C790" s="90"/>
    </row>
    <row r="791" s="91" customFormat="1" ht="12.75">
      <c r="C791" s="90"/>
    </row>
    <row r="792" s="91" customFormat="1" ht="12.75">
      <c r="C792" s="90"/>
    </row>
    <row r="793" s="91" customFormat="1" ht="12.75">
      <c r="C793" s="90"/>
    </row>
    <row r="794" s="91" customFormat="1" ht="12.75">
      <c r="C794" s="90"/>
    </row>
    <row r="795" s="91" customFormat="1" ht="12.75">
      <c r="C795" s="90"/>
    </row>
    <row r="796" s="91" customFormat="1" ht="12.75">
      <c r="C796" s="90"/>
    </row>
    <row r="797" s="91" customFormat="1" ht="12.75">
      <c r="C797" s="90"/>
    </row>
    <row r="798" s="91" customFormat="1" ht="12.75">
      <c r="C798" s="90"/>
    </row>
    <row r="799" s="91" customFormat="1" ht="12.75">
      <c r="C799" s="90"/>
    </row>
    <row r="800" s="91" customFormat="1" ht="12.75">
      <c r="C800" s="90"/>
    </row>
    <row r="801" s="91" customFormat="1" ht="12.75">
      <c r="C801" s="90"/>
    </row>
    <row r="802" s="91" customFormat="1" ht="12.75">
      <c r="C802" s="90"/>
    </row>
    <row r="803" s="91" customFormat="1" ht="12.75">
      <c r="C803" s="90"/>
    </row>
    <row r="804" s="91" customFormat="1" ht="12.75">
      <c r="C804" s="90"/>
    </row>
    <row r="805" s="91" customFormat="1" ht="12.75">
      <c r="C805" s="90"/>
    </row>
    <row r="806" s="91" customFormat="1" ht="12.75">
      <c r="C806" s="90"/>
    </row>
    <row r="807" s="91" customFormat="1" ht="12.75">
      <c r="C807" s="90"/>
    </row>
    <row r="808" s="91" customFormat="1" ht="12.75">
      <c r="C808" s="90"/>
    </row>
    <row r="809" s="91" customFormat="1" ht="12.75">
      <c r="C809" s="90"/>
    </row>
    <row r="810" s="91" customFormat="1" ht="12.75">
      <c r="C810" s="90"/>
    </row>
    <row r="811" s="91" customFormat="1" ht="12.75">
      <c r="C811" s="90"/>
    </row>
    <row r="812" s="91" customFormat="1" ht="12.75">
      <c r="C812" s="90"/>
    </row>
    <row r="813" s="91" customFormat="1" ht="12.75">
      <c r="C813" s="90"/>
    </row>
    <row r="814" s="91" customFormat="1" ht="12.75">
      <c r="C814" s="90"/>
    </row>
    <row r="815" s="91" customFormat="1" ht="12.75">
      <c r="C815" s="90"/>
    </row>
    <row r="816" s="91" customFormat="1" ht="12.75">
      <c r="C816" s="90"/>
    </row>
    <row r="817" s="91" customFormat="1" ht="12.75">
      <c r="C817" s="90"/>
    </row>
    <row r="818" s="91" customFormat="1" ht="12.75">
      <c r="C818" s="90"/>
    </row>
    <row r="819" s="91" customFormat="1" ht="12.75">
      <c r="C819" s="90"/>
    </row>
    <row r="820" s="91" customFormat="1" ht="12.75">
      <c r="C820" s="90"/>
    </row>
    <row r="821" s="91" customFormat="1" ht="12.75">
      <c r="C821" s="90"/>
    </row>
    <row r="822" s="91" customFormat="1" ht="12.75">
      <c r="C822" s="90"/>
    </row>
    <row r="823" s="91" customFormat="1" ht="12.75">
      <c r="C823" s="90"/>
    </row>
    <row r="824" s="91" customFormat="1" ht="12.75">
      <c r="C824" s="90"/>
    </row>
    <row r="825" s="91" customFormat="1" ht="12.75">
      <c r="C825" s="90"/>
    </row>
    <row r="826" s="91" customFormat="1" ht="12.75">
      <c r="C826" s="90"/>
    </row>
    <row r="827" s="91" customFormat="1" ht="12.75">
      <c r="C827" s="90"/>
    </row>
    <row r="828" s="91" customFormat="1" ht="12.75">
      <c r="C828" s="90"/>
    </row>
    <row r="829" s="91" customFormat="1" ht="12.75">
      <c r="C829" s="90"/>
    </row>
    <row r="830" s="91" customFormat="1" ht="12.75">
      <c r="C830" s="90"/>
    </row>
    <row r="831" s="91" customFormat="1" ht="12.75">
      <c r="C831" s="90"/>
    </row>
    <row r="832" s="91" customFormat="1" ht="12.75">
      <c r="C832" s="90"/>
    </row>
    <row r="833" s="91" customFormat="1" ht="12.75">
      <c r="C833" s="90"/>
    </row>
    <row r="834" s="91" customFormat="1" ht="12.75">
      <c r="C834" s="90"/>
    </row>
    <row r="835" s="91" customFormat="1" ht="12.75">
      <c r="C835" s="90"/>
    </row>
    <row r="836" s="91" customFormat="1" ht="12.75">
      <c r="C836" s="90"/>
    </row>
    <row r="837" s="91" customFormat="1" ht="12.75">
      <c r="C837" s="90"/>
    </row>
    <row r="838" s="91" customFormat="1" ht="12.75">
      <c r="C838" s="90"/>
    </row>
    <row r="839" s="91" customFormat="1" ht="12.75">
      <c r="C839" s="90"/>
    </row>
    <row r="840" s="91" customFormat="1" ht="12.75">
      <c r="C840" s="90"/>
    </row>
    <row r="841" s="91" customFormat="1" ht="12.75">
      <c r="C841" s="90"/>
    </row>
    <row r="842" s="91" customFormat="1" ht="12.75">
      <c r="C842" s="90"/>
    </row>
    <row r="843" s="91" customFormat="1" ht="12.75">
      <c r="C843" s="90"/>
    </row>
    <row r="844" s="91" customFormat="1" ht="12.75">
      <c r="C844" s="90"/>
    </row>
    <row r="845" s="91" customFormat="1" ht="12.75">
      <c r="C845" s="90"/>
    </row>
    <row r="846" s="91" customFormat="1" ht="12.75">
      <c r="C846" s="90"/>
    </row>
    <row r="847" s="91" customFormat="1" ht="12.75">
      <c r="C847" s="90"/>
    </row>
    <row r="848" s="91" customFormat="1" ht="12.75">
      <c r="C848" s="90"/>
    </row>
    <row r="849" s="91" customFormat="1" ht="12.75">
      <c r="C849" s="90"/>
    </row>
    <row r="850" s="91" customFormat="1" ht="12.75">
      <c r="C850" s="90"/>
    </row>
    <row r="851" s="91" customFormat="1" ht="12.75">
      <c r="C851" s="90"/>
    </row>
    <row r="852" s="91" customFormat="1" ht="12.75">
      <c r="C852" s="90"/>
    </row>
    <row r="853" s="91" customFormat="1" ht="12.75">
      <c r="C853" s="90"/>
    </row>
    <row r="854" s="91" customFormat="1" ht="12.75">
      <c r="C854" s="90"/>
    </row>
    <row r="855" s="91" customFormat="1" ht="12.75">
      <c r="C855" s="90"/>
    </row>
    <row r="856" s="91" customFormat="1" ht="12.75">
      <c r="C856" s="90"/>
    </row>
    <row r="857" s="91" customFormat="1" ht="12.75">
      <c r="C857" s="90"/>
    </row>
    <row r="858" s="91" customFormat="1" ht="12.75">
      <c r="C858" s="90"/>
    </row>
    <row r="859" s="91" customFormat="1" ht="12.75">
      <c r="C859" s="90"/>
    </row>
    <row r="860" s="91" customFormat="1" ht="12.75">
      <c r="C860" s="90"/>
    </row>
    <row r="861" s="91" customFormat="1" ht="12.75">
      <c r="C861" s="90"/>
    </row>
    <row r="862" s="91" customFormat="1" ht="12.75">
      <c r="C862" s="90"/>
    </row>
    <row r="863" s="91" customFormat="1" ht="12.75">
      <c r="C863" s="90"/>
    </row>
    <row r="864" s="91" customFormat="1" ht="12.75">
      <c r="C864" s="90"/>
    </row>
    <row r="865" s="91" customFormat="1" ht="12.75">
      <c r="C865" s="90"/>
    </row>
    <row r="866" s="91" customFormat="1" ht="12.75">
      <c r="C866" s="90"/>
    </row>
    <row r="867" s="91" customFormat="1" ht="12.75">
      <c r="C867" s="90"/>
    </row>
    <row r="868" s="91" customFormat="1" ht="12.75">
      <c r="C868" s="90"/>
    </row>
    <row r="869" s="91" customFormat="1" ht="12.75">
      <c r="C869" s="90"/>
    </row>
    <row r="870" s="91" customFormat="1" ht="12.75">
      <c r="C870" s="90"/>
    </row>
    <row r="871" s="91" customFormat="1" ht="12.75">
      <c r="C871" s="90"/>
    </row>
    <row r="872" s="91" customFormat="1" ht="12.75">
      <c r="C872" s="90"/>
    </row>
    <row r="873" s="91" customFormat="1" ht="12.75">
      <c r="C873" s="90"/>
    </row>
    <row r="874" s="91" customFormat="1" ht="12.75">
      <c r="C874" s="90"/>
    </row>
    <row r="875" s="91" customFormat="1" ht="12.75">
      <c r="C875" s="90"/>
    </row>
    <row r="876" s="91" customFormat="1" ht="12.75">
      <c r="C876" s="90"/>
    </row>
    <row r="877" s="91" customFormat="1" ht="12.75">
      <c r="C877" s="90"/>
    </row>
    <row r="878" s="91" customFormat="1" ht="12.75">
      <c r="C878" s="90"/>
    </row>
    <row r="879" s="91" customFormat="1" ht="12.75">
      <c r="C879" s="90"/>
    </row>
    <row r="880" s="91" customFormat="1" ht="12.75">
      <c r="C880" s="90"/>
    </row>
    <row r="881" s="91" customFormat="1" ht="12.75">
      <c r="C881" s="90"/>
    </row>
    <row r="882" s="91" customFormat="1" ht="12.75">
      <c r="C882" s="90"/>
    </row>
    <row r="883" s="91" customFormat="1" ht="12.75">
      <c r="C883" s="90"/>
    </row>
    <row r="884" s="91" customFormat="1" ht="12.75">
      <c r="C884" s="90"/>
    </row>
    <row r="885" s="91" customFormat="1" ht="12.75">
      <c r="C885" s="90"/>
    </row>
    <row r="886" s="91" customFormat="1" ht="12.75">
      <c r="C886" s="90"/>
    </row>
    <row r="887" s="91" customFormat="1" ht="12.75">
      <c r="C887" s="90"/>
    </row>
    <row r="888" s="91" customFormat="1" ht="12.75">
      <c r="C888" s="90"/>
    </row>
    <row r="889" s="91" customFormat="1" ht="12.75">
      <c r="C889" s="90"/>
    </row>
    <row r="890" s="91" customFormat="1" ht="12.75">
      <c r="C890" s="90"/>
    </row>
    <row r="891" s="91" customFormat="1" ht="12.75">
      <c r="C891" s="90"/>
    </row>
    <row r="892" s="91" customFormat="1" ht="12.75">
      <c r="C892" s="90"/>
    </row>
    <row r="893" s="91" customFormat="1" ht="12.75">
      <c r="C893" s="90"/>
    </row>
    <row r="894" s="91" customFormat="1" ht="12.75">
      <c r="C894" s="90"/>
    </row>
    <row r="895" s="91" customFormat="1" ht="12.75">
      <c r="C895" s="90"/>
    </row>
    <row r="896" s="91" customFormat="1" ht="12.75">
      <c r="C896" s="90"/>
    </row>
    <row r="897" s="91" customFormat="1" ht="12.75">
      <c r="C897" s="90"/>
    </row>
    <row r="898" s="91" customFormat="1" ht="12.75">
      <c r="C898" s="90"/>
    </row>
    <row r="899" s="91" customFormat="1" ht="12.75">
      <c r="C899" s="90"/>
    </row>
    <row r="900" s="91" customFormat="1" ht="12.75">
      <c r="C900" s="90"/>
    </row>
    <row r="901" s="91" customFormat="1" ht="12.75">
      <c r="C901" s="90"/>
    </row>
    <row r="902" s="91" customFormat="1" ht="12.75">
      <c r="C902" s="90"/>
    </row>
    <row r="903" s="91" customFormat="1" ht="12.75">
      <c r="C903" s="90"/>
    </row>
    <row r="904" s="91" customFormat="1" ht="12.75">
      <c r="C904" s="90"/>
    </row>
    <row r="905" s="91" customFormat="1" ht="12.75">
      <c r="C905" s="90"/>
    </row>
    <row r="906" s="91" customFormat="1" ht="12.75">
      <c r="C906" s="90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09"/>
  <sheetViews>
    <sheetView zoomScalePageLayoutView="0" workbookViewId="0" topLeftCell="A7">
      <selection activeCell="K24" sqref="K24"/>
    </sheetView>
  </sheetViews>
  <sheetFormatPr defaultColWidth="9.140625" defaultRowHeight="12.75"/>
  <cols>
    <col min="1" max="1" width="5.57421875" style="82" customWidth="1"/>
    <col min="2" max="2" width="36.421875" style="82" customWidth="1"/>
    <col min="3" max="3" width="20.8515625" style="82" bestFit="1" customWidth="1"/>
    <col min="4" max="4" width="12.7109375" style="82" customWidth="1"/>
    <col min="5" max="5" width="17.57421875" style="82" bestFit="1" customWidth="1"/>
    <col min="6" max="6" width="12.28125" style="82" customWidth="1"/>
    <col min="7" max="16384" width="9.140625" style="82" customWidth="1"/>
  </cols>
  <sheetData>
    <row r="2" spans="1:5" ht="18">
      <c r="A2" s="803" t="s">
        <v>1035</v>
      </c>
      <c r="B2" s="803"/>
      <c r="C2" s="803"/>
      <c r="D2" s="803"/>
      <c r="E2" s="803"/>
    </row>
    <row r="4" spans="1:5" ht="28.5" customHeight="1">
      <c r="A4" s="796" t="s">
        <v>1036</v>
      </c>
      <c r="B4" s="796"/>
      <c r="C4" s="796"/>
      <c r="D4" s="796"/>
      <c r="E4" s="796"/>
    </row>
    <row r="5" spans="1:4" ht="12.75" hidden="1">
      <c r="A5" s="593" t="s">
        <v>1037</v>
      </c>
      <c r="B5" s="593"/>
      <c r="C5" s="593"/>
      <c r="D5" s="593"/>
    </row>
    <row r="6" ht="14.25" customHeight="1" thickBot="1">
      <c r="E6" s="79" t="s">
        <v>527</v>
      </c>
    </row>
    <row r="7" spans="1:5" ht="13.5" thickBot="1">
      <c r="A7" s="797" t="s">
        <v>1038</v>
      </c>
      <c r="B7" s="797"/>
      <c r="C7" s="804" t="s">
        <v>1039</v>
      </c>
      <c r="D7" s="799" t="s">
        <v>258</v>
      </c>
      <c r="E7" s="800"/>
    </row>
    <row r="8" spans="1:5" ht="26.25" thickBot="1">
      <c r="A8" s="798"/>
      <c r="B8" s="798"/>
      <c r="C8" s="805"/>
      <c r="D8" s="83" t="s">
        <v>1040</v>
      </c>
      <c r="E8" s="83" t="s">
        <v>1041</v>
      </c>
    </row>
    <row r="9" spans="1:5" ht="13.5" thickBot="1">
      <c r="A9" s="84">
        <v>1</v>
      </c>
      <c r="B9" s="84">
        <v>2</v>
      </c>
      <c r="C9" s="84">
        <v>3</v>
      </c>
      <c r="D9" s="84">
        <v>4</v>
      </c>
      <c r="E9" s="84">
        <v>5</v>
      </c>
    </row>
    <row r="10" spans="1:7" ht="30" customHeight="1" thickBot="1">
      <c r="A10" s="594">
        <v>8000</v>
      </c>
      <c r="B10" s="595" t="s">
        <v>1042</v>
      </c>
      <c r="C10" s="596">
        <f>D10+E10</f>
        <v>-95293.833</v>
      </c>
      <c r="D10" s="597">
        <f>-E22</f>
        <v>-23957.246</v>
      </c>
      <c r="E10" s="598">
        <f>-F22</f>
        <v>-71336.587</v>
      </c>
      <c r="G10" s="85"/>
    </row>
    <row r="12" ht="0.75" customHeight="1"/>
    <row r="13" ht="1.5" customHeight="1"/>
    <row r="14" spans="1:6" ht="18">
      <c r="A14" s="803" t="s">
        <v>1043</v>
      </c>
      <c r="B14" s="803"/>
      <c r="C14" s="803"/>
      <c r="D14" s="803"/>
      <c r="E14" s="803"/>
      <c r="F14" s="803"/>
    </row>
    <row r="15" ht="15.75">
      <c r="B15" s="599"/>
    </row>
    <row r="16" spans="1:6" ht="30" customHeight="1">
      <c r="A16" s="796" t="s">
        <v>1044</v>
      </c>
      <c r="B16" s="796"/>
      <c r="C16" s="796"/>
      <c r="D16" s="796"/>
      <c r="E16" s="796"/>
      <c r="F16" s="796"/>
    </row>
    <row r="17" ht="4.5" customHeight="1">
      <c r="A17" s="593" t="s">
        <v>1045</v>
      </c>
    </row>
    <row r="18" ht="13.5" thickBot="1">
      <c r="E18" s="79" t="s">
        <v>305</v>
      </c>
    </row>
    <row r="19" spans="1:6" ht="35.25" customHeight="1" thickBot="1">
      <c r="A19" s="600" t="s">
        <v>1046</v>
      </c>
      <c r="B19" s="601" t="s">
        <v>187</v>
      </c>
      <c r="C19" s="602"/>
      <c r="D19" s="801" t="s">
        <v>310</v>
      </c>
      <c r="E19" s="603" t="s">
        <v>1047</v>
      </c>
      <c r="F19" s="604"/>
    </row>
    <row r="20" spans="1:6" ht="26.25" thickBot="1">
      <c r="A20" s="605"/>
      <c r="B20" s="86" t="s">
        <v>188</v>
      </c>
      <c r="C20" s="87" t="s">
        <v>189</v>
      </c>
      <c r="D20" s="802"/>
      <c r="E20" s="83" t="s">
        <v>301</v>
      </c>
      <c r="F20" s="83" t="s">
        <v>302</v>
      </c>
    </row>
    <row r="21" spans="1:6" ht="13.5" thickBot="1">
      <c r="A21" s="84">
        <v>1</v>
      </c>
      <c r="B21" s="84">
        <v>2</v>
      </c>
      <c r="C21" s="84" t="s">
        <v>190</v>
      </c>
      <c r="D21" s="84">
        <v>4</v>
      </c>
      <c r="E21" s="84">
        <v>5</v>
      </c>
      <c r="F21" s="84">
        <v>6</v>
      </c>
    </row>
    <row r="22" spans="1:6" s="593" customFormat="1" ht="36.75" thickBot="1">
      <c r="A22" s="606">
        <v>8010</v>
      </c>
      <c r="B22" s="607" t="s">
        <v>1048</v>
      </c>
      <c r="C22" s="608"/>
      <c r="D22" s="596">
        <f>E22+F22</f>
        <v>95293.833</v>
      </c>
      <c r="E22" s="597">
        <f>E24</f>
        <v>23957.246</v>
      </c>
      <c r="F22" s="598">
        <f>F24</f>
        <v>71336.587</v>
      </c>
    </row>
    <row r="23" spans="1:6" s="593" customFormat="1" ht="13.5" thickBot="1">
      <c r="A23" s="609"/>
      <c r="B23" s="610" t="s">
        <v>258</v>
      </c>
      <c r="C23" s="611"/>
      <c r="D23" s="612"/>
      <c r="E23" s="613"/>
      <c r="F23" s="614"/>
    </row>
    <row r="24" spans="1:6" ht="36.75" thickBot="1">
      <c r="A24" s="615">
        <v>8100</v>
      </c>
      <c r="B24" s="616" t="s">
        <v>1049</v>
      </c>
      <c r="C24" s="617"/>
      <c r="D24" s="596">
        <f>E24+F24</f>
        <v>95293.833</v>
      </c>
      <c r="E24" s="597">
        <f>5!E28</f>
        <v>23957.246</v>
      </c>
      <c r="F24" s="598">
        <f>5!F34</f>
        <v>71336.587</v>
      </c>
    </row>
    <row r="25" spans="1:6" ht="12.75">
      <c r="A25" s="615"/>
      <c r="B25" s="618" t="s">
        <v>258</v>
      </c>
      <c r="C25" s="617"/>
      <c r="D25" s="619"/>
      <c r="E25" s="620"/>
      <c r="F25" s="88"/>
    </row>
    <row r="26" spans="1:6" ht="24" customHeight="1">
      <c r="A26" s="621">
        <v>8110</v>
      </c>
      <c r="B26" s="622" t="s">
        <v>1050</v>
      </c>
      <c r="C26" s="617"/>
      <c r="D26" s="623"/>
      <c r="E26" s="620"/>
      <c r="F26" s="624"/>
    </row>
    <row r="27" spans="1:6" ht="12.75">
      <c r="A27" s="621"/>
      <c r="B27" s="625" t="s">
        <v>258</v>
      </c>
      <c r="C27" s="617"/>
      <c r="D27" s="623"/>
      <c r="E27" s="620"/>
      <c r="F27" s="624"/>
    </row>
    <row r="28" spans="1:6" ht="45.75" customHeight="1">
      <c r="A28" s="621">
        <v>8111</v>
      </c>
      <c r="B28" s="626" t="s">
        <v>1051</v>
      </c>
      <c r="C28" s="617"/>
      <c r="D28" s="619"/>
      <c r="E28" s="627" t="s">
        <v>1052</v>
      </c>
      <c r="F28" s="88"/>
    </row>
    <row r="29" spans="1:6" ht="12.75">
      <c r="A29" s="621"/>
      <c r="B29" s="89" t="s">
        <v>266</v>
      </c>
      <c r="C29" s="617"/>
      <c r="D29" s="619"/>
      <c r="E29" s="627"/>
      <c r="F29" s="88"/>
    </row>
    <row r="30" spans="1:6" ht="12.75">
      <c r="A30" s="621">
        <v>8112</v>
      </c>
      <c r="B30" s="628" t="s">
        <v>1053</v>
      </c>
      <c r="C30" s="629" t="s">
        <v>1054</v>
      </c>
      <c r="D30" s="619"/>
      <c r="E30" s="627" t="s">
        <v>1052</v>
      </c>
      <c r="F30" s="88"/>
    </row>
    <row r="31" spans="1:6" ht="12.75">
      <c r="A31" s="621">
        <v>8113</v>
      </c>
      <c r="B31" s="628" t="s">
        <v>1055</v>
      </c>
      <c r="C31" s="629" t="s">
        <v>1056</v>
      </c>
      <c r="D31" s="619"/>
      <c r="E31" s="627" t="s">
        <v>1052</v>
      </c>
      <c r="F31" s="88"/>
    </row>
    <row r="32" spans="1:6" s="633" customFormat="1" ht="24.75" customHeight="1">
      <c r="A32" s="621">
        <v>8120</v>
      </c>
      <c r="B32" s="626" t="s">
        <v>1057</v>
      </c>
      <c r="C32" s="629"/>
      <c r="D32" s="630"/>
      <c r="E32" s="631"/>
      <c r="F32" s="632"/>
    </row>
    <row r="33" spans="1:6" s="633" customFormat="1" ht="12.75">
      <c r="A33" s="621"/>
      <c r="B33" s="89" t="s">
        <v>258</v>
      </c>
      <c r="C33" s="629"/>
      <c r="D33" s="630"/>
      <c r="E33" s="631"/>
      <c r="F33" s="632"/>
    </row>
    <row r="34" spans="1:6" s="633" customFormat="1" ht="24">
      <c r="A34" s="621">
        <v>8121</v>
      </c>
      <c r="B34" s="626" t="s">
        <v>1058</v>
      </c>
      <c r="C34" s="629"/>
      <c r="D34" s="630"/>
      <c r="E34" s="627" t="s">
        <v>1052</v>
      </c>
      <c r="F34" s="632"/>
    </row>
    <row r="35" spans="1:6" s="633" customFormat="1" ht="12.75">
      <c r="A35" s="621"/>
      <c r="B35" s="89" t="s">
        <v>266</v>
      </c>
      <c r="C35" s="629"/>
      <c r="D35" s="630"/>
      <c r="E35" s="631"/>
      <c r="F35" s="632"/>
    </row>
    <row r="36" spans="1:6" s="633" customFormat="1" ht="24">
      <c r="A36" s="615">
        <v>8122</v>
      </c>
      <c r="B36" s="622" t="s">
        <v>1059</v>
      </c>
      <c r="C36" s="629" t="s">
        <v>1060</v>
      </c>
      <c r="D36" s="630"/>
      <c r="E36" s="627" t="s">
        <v>1052</v>
      </c>
      <c r="F36" s="632"/>
    </row>
    <row r="37" spans="1:6" s="633" customFormat="1" ht="12.75">
      <c r="A37" s="615"/>
      <c r="B37" s="634" t="s">
        <v>266</v>
      </c>
      <c r="C37" s="629"/>
      <c r="D37" s="630"/>
      <c r="E37" s="631"/>
      <c r="F37" s="632"/>
    </row>
    <row r="38" spans="1:6" s="633" customFormat="1" ht="12.75">
      <c r="A38" s="615">
        <v>8123</v>
      </c>
      <c r="B38" s="634" t="s">
        <v>1061</v>
      </c>
      <c r="C38" s="629"/>
      <c r="D38" s="630"/>
      <c r="E38" s="627" t="s">
        <v>1052</v>
      </c>
      <c r="F38" s="632"/>
    </row>
    <row r="39" spans="1:6" s="633" customFormat="1" ht="12.75">
      <c r="A39" s="615">
        <v>8124</v>
      </c>
      <c r="B39" s="634" t="s">
        <v>1062</v>
      </c>
      <c r="C39" s="629"/>
      <c r="D39" s="630"/>
      <c r="E39" s="627" t="s">
        <v>1052</v>
      </c>
      <c r="F39" s="632"/>
    </row>
    <row r="40" spans="1:6" s="633" customFormat="1" ht="36">
      <c r="A40" s="615">
        <v>8130</v>
      </c>
      <c r="B40" s="622" t="s">
        <v>1063</v>
      </c>
      <c r="C40" s="629" t="s">
        <v>1064</v>
      </c>
      <c r="D40" s="630"/>
      <c r="E40" s="627" t="s">
        <v>1052</v>
      </c>
      <c r="F40" s="632"/>
    </row>
    <row r="41" spans="1:6" s="633" customFormat="1" ht="12.75">
      <c r="A41" s="615"/>
      <c r="B41" s="634" t="s">
        <v>266</v>
      </c>
      <c r="C41" s="629"/>
      <c r="D41" s="630"/>
      <c r="E41" s="631"/>
      <c r="F41" s="632"/>
    </row>
    <row r="42" spans="1:6" s="633" customFormat="1" ht="12.75">
      <c r="A42" s="615">
        <v>8131</v>
      </c>
      <c r="B42" s="634" t="s">
        <v>1065</v>
      </c>
      <c r="C42" s="629"/>
      <c r="D42" s="630"/>
      <c r="E42" s="627" t="s">
        <v>1052</v>
      </c>
      <c r="F42" s="632"/>
    </row>
    <row r="43" spans="1:6" s="633" customFormat="1" ht="12.75">
      <c r="A43" s="615">
        <v>8132</v>
      </c>
      <c r="B43" s="634" t="s">
        <v>1066</v>
      </c>
      <c r="C43" s="629"/>
      <c r="D43" s="630"/>
      <c r="E43" s="627" t="s">
        <v>1052</v>
      </c>
      <c r="F43" s="632"/>
    </row>
    <row r="44" spans="2:3" ht="12.75">
      <c r="B44" s="90"/>
      <c r="C44" s="91"/>
    </row>
    <row r="45" spans="2:3" ht="12.75">
      <c r="B45" s="90"/>
      <c r="C45" s="91"/>
    </row>
    <row r="46" spans="2:3" ht="12.75">
      <c r="B46" s="90"/>
      <c r="C46" s="91"/>
    </row>
    <row r="47" ht="12.75">
      <c r="B47" s="92"/>
    </row>
    <row r="48" ht="12.75">
      <c r="B48" s="92"/>
    </row>
    <row r="49" ht="12.75">
      <c r="B49" s="92"/>
    </row>
    <row r="50" ht="12.75">
      <c r="B50" s="92"/>
    </row>
    <row r="51" ht="12.75">
      <c r="B51" s="92"/>
    </row>
    <row r="52" ht="12.75">
      <c r="B52" s="92"/>
    </row>
    <row r="53" ht="12.75">
      <c r="B53" s="92"/>
    </row>
    <row r="54" ht="12.75">
      <c r="B54" s="92"/>
    </row>
    <row r="55" ht="12.75">
      <c r="B55" s="92"/>
    </row>
    <row r="56" ht="12.75">
      <c r="B56" s="92"/>
    </row>
    <row r="57" ht="12.75">
      <c r="B57" s="92"/>
    </row>
    <row r="58" ht="12.75">
      <c r="B58" s="92"/>
    </row>
    <row r="59" ht="12.75">
      <c r="B59" s="92"/>
    </row>
    <row r="60" ht="12.75">
      <c r="B60" s="92"/>
    </row>
    <row r="61" ht="12.75">
      <c r="B61" s="92"/>
    </row>
    <row r="62" ht="12.75">
      <c r="B62" s="92"/>
    </row>
    <row r="63" ht="12.75">
      <c r="B63" s="92"/>
    </row>
    <row r="64" ht="12.75">
      <c r="B64" s="92"/>
    </row>
    <row r="65" ht="12.75">
      <c r="B65" s="92"/>
    </row>
    <row r="66" ht="12.75">
      <c r="B66" s="92"/>
    </row>
    <row r="67" ht="12.75">
      <c r="B67" s="92"/>
    </row>
    <row r="68" ht="12.75">
      <c r="B68" s="92"/>
    </row>
    <row r="69" ht="12.75">
      <c r="B69" s="92"/>
    </row>
    <row r="70" ht="12.75">
      <c r="B70" s="92"/>
    </row>
    <row r="71" ht="12.75">
      <c r="B71" s="92"/>
    </row>
    <row r="72" ht="12.75">
      <c r="B72" s="92"/>
    </row>
    <row r="73" ht="12.75">
      <c r="B73" s="92"/>
    </row>
    <row r="74" ht="12.75">
      <c r="B74" s="92"/>
    </row>
    <row r="75" ht="12.75">
      <c r="B75" s="92"/>
    </row>
    <row r="76" ht="12.75">
      <c r="B76" s="92"/>
    </row>
    <row r="77" ht="12.75">
      <c r="B77" s="92"/>
    </row>
    <row r="78" ht="12.75">
      <c r="B78" s="92"/>
    </row>
    <row r="79" ht="12.75">
      <c r="B79" s="92"/>
    </row>
    <row r="80" ht="12.75">
      <c r="B80" s="92"/>
    </row>
    <row r="81" ht="12.75">
      <c r="B81" s="92"/>
    </row>
    <row r="82" ht="12.75">
      <c r="B82" s="92"/>
    </row>
    <row r="83" ht="12.75">
      <c r="B83" s="92"/>
    </row>
    <row r="84" ht="12.75">
      <c r="B84" s="92"/>
    </row>
    <row r="85" ht="12.75">
      <c r="B85" s="92"/>
    </row>
    <row r="86" ht="12.75">
      <c r="B86" s="92"/>
    </row>
    <row r="87" ht="12.75">
      <c r="B87" s="92"/>
    </row>
    <row r="88" ht="12.75">
      <c r="B88" s="92"/>
    </row>
    <row r="89" ht="12.75">
      <c r="B89" s="92"/>
    </row>
    <row r="90" ht="12.75">
      <c r="B90" s="92"/>
    </row>
    <row r="91" ht="12.75">
      <c r="B91" s="92"/>
    </row>
    <row r="92" ht="12.75">
      <c r="B92" s="92"/>
    </row>
    <row r="93" ht="12.75">
      <c r="B93" s="92"/>
    </row>
    <row r="94" ht="12.75">
      <c r="B94" s="92"/>
    </row>
    <row r="95" ht="12.75">
      <c r="B95" s="92"/>
    </row>
    <row r="96" ht="12.75">
      <c r="B96" s="92"/>
    </row>
    <row r="97" ht="12.75">
      <c r="B97" s="92"/>
    </row>
    <row r="98" ht="12.75">
      <c r="B98" s="92"/>
    </row>
    <row r="99" ht="12.75">
      <c r="B99" s="92"/>
    </row>
    <row r="100" ht="12.75">
      <c r="B100" s="92"/>
    </row>
    <row r="101" ht="12.75">
      <c r="B101" s="92"/>
    </row>
    <row r="102" ht="12.75">
      <c r="B102" s="92"/>
    </row>
    <row r="103" ht="12.75">
      <c r="B103" s="92"/>
    </row>
    <row r="104" ht="12.75">
      <c r="B104" s="92"/>
    </row>
    <row r="105" ht="12.75">
      <c r="B105" s="92"/>
    </row>
    <row r="106" ht="12.75">
      <c r="B106" s="92"/>
    </row>
    <row r="107" ht="12.75">
      <c r="B107" s="92"/>
    </row>
    <row r="108" ht="12.75">
      <c r="B108" s="92"/>
    </row>
    <row r="109" ht="12.75">
      <c r="B109" s="92"/>
    </row>
    <row r="110" ht="12.75">
      <c r="B110" s="92"/>
    </row>
    <row r="111" ht="12.75">
      <c r="B111" s="92"/>
    </row>
    <row r="112" ht="12.75">
      <c r="B112" s="92"/>
    </row>
    <row r="113" ht="12.75">
      <c r="B113" s="92"/>
    </row>
    <row r="114" ht="12.75">
      <c r="B114" s="92"/>
    </row>
    <row r="115" ht="12.75">
      <c r="B115" s="92"/>
    </row>
    <row r="116" ht="12.75">
      <c r="B116" s="92"/>
    </row>
    <row r="117" ht="12.75">
      <c r="B117" s="92"/>
    </row>
    <row r="118" ht="12.75">
      <c r="B118" s="92"/>
    </row>
    <row r="119" ht="12.75">
      <c r="B119" s="92"/>
    </row>
    <row r="120" ht="12.75">
      <c r="B120" s="92"/>
    </row>
    <row r="121" ht="12.75">
      <c r="B121" s="92"/>
    </row>
    <row r="122" ht="12.75">
      <c r="B122" s="92"/>
    </row>
    <row r="123" ht="12.75">
      <c r="B123" s="92"/>
    </row>
    <row r="124" ht="12.75">
      <c r="B124" s="92"/>
    </row>
    <row r="125" ht="12.75">
      <c r="B125" s="92"/>
    </row>
    <row r="126" ht="12.75">
      <c r="B126" s="92"/>
    </row>
    <row r="127" ht="12.75">
      <c r="B127" s="92"/>
    </row>
    <row r="128" ht="12.75">
      <c r="B128" s="92"/>
    </row>
    <row r="129" ht="12.75">
      <c r="B129" s="92"/>
    </row>
    <row r="130" ht="12.75">
      <c r="B130" s="92"/>
    </row>
    <row r="131" ht="12.75">
      <c r="B131" s="92"/>
    </row>
    <row r="132" ht="12.75">
      <c r="B132" s="92"/>
    </row>
    <row r="133" ht="12.75">
      <c r="B133" s="92"/>
    </row>
    <row r="134" ht="12.75">
      <c r="B134" s="92"/>
    </row>
    <row r="135" ht="12.75">
      <c r="B135" s="92"/>
    </row>
    <row r="136" ht="12.75">
      <c r="B136" s="92"/>
    </row>
    <row r="137" ht="12.75">
      <c r="B137" s="92"/>
    </row>
    <row r="138" ht="12.75">
      <c r="B138" s="92"/>
    </row>
    <row r="139" ht="12.75">
      <c r="B139" s="92"/>
    </row>
    <row r="140" ht="12.75">
      <c r="B140" s="92"/>
    </row>
    <row r="141" ht="12.75">
      <c r="B141" s="92"/>
    </row>
    <row r="142" ht="12.75">
      <c r="B142" s="92"/>
    </row>
    <row r="143" ht="12.75">
      <c r="B143" s="92"/>
    </row>
    <row r="144" ht="12.75">
      <c r="B144" s="92"/>
    </row>
    <row r="145" ht="12.75">
      <c r="B145" s="92"/>
    </row>
    <row r="146" ht="12.75">
      <c r="B146" s="92"/>
    </row>
    <row r="147" ht="12.75">
      <c r="B147" s="92"/>
    </row>
    <row r="148" ht="12.75">
      <c r="B148" s="92"/>
    </row>
    <row r="149" ht="12.75">
      <c r="B149" s="92"/>
    </row>
    <row r="150" ht="12.75">
      <c r="B150" s="92"/>
    </row>
    <row r="151" ht="12.75">
      <c r="B151" s="92"/>
    </row>
    <row r="152" ht="12.75">
      <c r="B152" s="92"/>
    </row>
    <row r="153" ht="12.75">
      <c r="B153" s="92"/>
    </row>
    <row r="154" ht="12.75">
      <c r="B154" s="92"/>
    </row>
    <row r="155" ht="12.75">
      <c r="B155" s="92"/>
    </row>
    <row r="156" ht="12.75">
      <c r="B156" s="92"/>
    </row>
    <row r="157" ht="12.75">
      <c r="B157" s="92"/>
    </row>
    <row r="158" ht="12.75">
      <c r="B158" s="92"/>
    </row>
    <row r="159" ht="12.75">
      <c r="B159" s="92"/>
    </row>
    <row r="160" ht="12.75">
      <c r="B160" s="92"/>
    </row>
    <row r="161" ht="12.75">
      <c r="B161" s="92"/>
    </row>
    <row r="162" ht="12.75">
      <c r="B162" s="92"/>
    </row>
    <row r="163" ht="12.75">
      <c r="B163" s="92"/>
    </row>
    <row r="164" ht="12.75">
      <c r="B164" s="92"/>
    </row>
    <row r="165" ht="12.75">
      <c r="B165" s="92"/>
    </row>
    <row r="166" ht="12.75">
      <c r="B166" s="92"/>
    </row>
    <row r="167" ht="12.75">
      <c r="B167" s="92"/>
    </row>
    <row r="168" ht="12.75">
      <c r="B168" s="92"/>
    </row>
    <row r="169" ht="12.75">
      <c r="B169" s="92"/>
    </row>
    <row r="170" ht="12.75">
      <c r="B170" s="92"/>
    </row>
    <row r="171" ht="12.75">
      <c r="B171" s="92"/>
    </row>
    <row r="172" ht="12.75">
      <c r="B172" s="92"/>
    </row>
    <row r="173" ht="12.75">
      <c r="B173" s="92"/>
    </row>
    <row r="174" ht="12.75">
      <c r="B174" s="92"/>
    </row>
    <row r="175" ht="12.75">
      <c r="B175" s="92"/>
    </row>
    <row r="176" ht="12.75">
      <c r="B176" s="92"/>
    </row>
    <row r="177" ht="12.75">
      <c r="B177" s="92"/>
    </row>
    <row r="178" ht="12.75">
      <c r="B178" s="92"/>
    </row>
    <row r="179" ht="12.75">
      <c r="B179" s="92"/>
    </row>
    <row r="180" ht="12.75">
      <c r="B180" s="92"/>
    </row>
    <row r="181" ht="12.75">
      <c r="B181" s="92"/>
    </row>
    <row r="182" ht="12.75">
      <c r="B182" s="92"/>
    </row>
    <row r="183" ht="12.75">
      <c r="B183" s="92"/>
    </row>
    <row r="184" ht="12.75">
      <c r="B184" s="92"/>
    </row>
    <row r="185" ht="12.75">
      <c r="B185" s="92"/>
    </row>
    <row r="186" ht="12.75">
      <c r="B186" s="92"/>
    </row>
    <row r="187" ht="12.75">
      <c r="B187" s="92"/>
    </row>
    <row r="188" ht="12.75">
      <c r="B188" s="92"/>
    </row>
    <row r="189" ht="12.75">
      <c r="B189" s="92"/>
    </row>
    <row r="190" ht="12.75">
      <c r="B190" s="92"/>
    </row>
    <row r="191" ht="12.75">
      <c r="B191" s="92"/>
    </row>
    <row r="192" ht="12.75">
      <c r="B192" s="92"/>
    </row>
    <row r="193" ht="12.75">
      <c r="B193" s="92"/>
    </row>
    <row r="194" ht="12.75">
      <c r="B194" s="92"/>
    </row>
    <row r="195" ht="12.75">
      <c r="B195" s="92"/>
    </row>
    <row r="196" ht="12.75">
      <c r="B196" s="92"/>
    </row>
    <row r="197" ht="12.75">
      <c r="B197" s="92"/>
    </row>
    <row r="198" ht="12.75">
      <c r="B198" s="92"/>
    </row>
    <row r="199" ht="12.75">
      <c r="B199" s="92"/>
    </row>
    <row r="200" ht="12.75">
      <c r="B200" s="92"/>
    </row>
    <row r="201" ht="12.75">
      <c r="B201" s="92"/>
    </row>
    <row r="202" ht="12.75">
      <c r="B202" s="92"/>
    </row>
    <row r="203" ht="12.75">
      <c r="B203" s="92"/>
    </row>
    <row r="204" ht="12.75">
      <c r="B204" s="92"/>
    </row>
    <row r="205" ht="12.75">
      <c r="B205" s="92"/>
    </row>
    <row r="206" ht="12.75">
      <c r="B206" s="92"/>
    </row>
    <row r="207" ht="12.75">
      <c r="B207" s="92"/>
    </row>
    <row r="208" ht="12.75">
      <c r="B208" s="92"/>
    </row>
    <row r="209" ht="12.75">
      <c r="B209" s="92"/>
    </row>
  </sheetData>
  <sheetProtection/>
  <mergeCells count="9">
    <mergeCell ref="A14:F14"/>
    <mergeCell ref="A16:F16"/>
    <mergeCell ref="D19:D20"/>
    <mergeCell ref="A2:E2"/>
    <mergeCell ref="A4:E4"/>
    <mergeCell ref="A7:A8"/>
    <mergeCell ref="B7:B8"/>
    <mergeCell ref="C7:C8"/>
    <mergeCell ref="D7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24"/>
  <sheetViews>
    <sheetView zoomScalePageLayoutView="0" workbookViewId="0" topLeftCell="A10">
      <selection activeCell="H37" sqref="H37"/>
    </sheetView>
  </sheetViews>
  <sheetFormatPr defaultColWidth="9.140625" defaultRowHeight="12.75"/>
  <cols>
    <col min="1" max="1" width="5.140625" style="76" customWidth="1"/>
    <col min="2" max="2" width="51.421875" style="76" customWidth="1"/>
    <col min="3" max="3" width="5.00390625" style="76" bestFit="1" customWidth="1"/>
    <col min="4" max="4" width="12.7109375" style="76" customWidth="1"/>
    <col min="5" max="5" width="11.8515625" style="76" customWidth="1"/>
    <col min="6" max="6" width="12.8515625" style="76" customWidth="1"/>
    <col min="7" max="16384" width="9.140625" style="76" customWidth="1"/>
  </cols>
  <sheetData>
    <row r="1" ht="13.5" thickBot="1"/>
    <row r="2" spans="1:6" ht="21.75" thickBot="1">
      <c r="A2" s="806" t="s">
        <v>1038</v>
      </c>
      <c r="B2" s="635" t="s">
        <v>187</v>
      </c>
      <c r="C2" s="636"/>
      <c r="D2" s="806" t="s">
        <v>310</v>
      </c>
      <c r="E2" s="809" t="s">
        <v>258</v>
      </c>
      <c r="F2" s="810"/>
    </row>
    <row r="3" spans="1:6" ht="21.75" thickBot="1">
      <c r="A3" s="807"/>
      <c r="B3" s="637" t="s">
        <v>188</v>
      </c>
      <c r="C3" s="638" t="s">
        <v>189</v>
      </c>
      <c r="D3" s="808"/>
      <c r="E3" s="639" t="s">
        <v>301</v>
      </c>
      <c r="F3" s="639" t="s">
        <v>302</v>
      </c>
    </row>
    <row r="4" spans="1:6" ht="13.5" thickBot="1">
      <c r="A4" s="640">
        <v>1</v>
      </c>
      <c r="B4" s="640">
        <v>2</v>
      </c>
      <c r="C4" s="640" t="s">
        <v>190</v>
      </c>
      <c r="D4" s="640">
        <v>4</v>
      </c>
      <c r="E4" s="640">
        <v>5</v>
      </c>
      <c r="F4" s="640">
        <v>6</v>
      </c>
    </row>
    <row r="5" spans="1:6" s="646" customFormat="1" ht="12.75">
      <c r="A5" s="641">
        <v>8140</v>
      </c>
      <c r="B5" s="642" t="s">
        <v>1067</v>
      </c>
      <c r="C5" s="629"/>
      <c r="D5" s="643"/>
      <c r="E5" s="644"/>
      <c r="F5" s="645"/>
    </row>
    <row r="6" spans="1:6" s="646" customFormat="1" ht="12.75">
      <c r="A6" s="647"/>
      <c r="B6" s="648" t="s">
        <v>266</v>
      </c>
      <c r="C6" s="629"/>
      <c r="D6" s="643"/>
      <c r="E6" s="644"/>
      <c r="F6" s="645"/>
    </row>
    <row r="7" spans="1:6" s="646" customFormat="1" ht="24">
      <c r="A7" s="641">
        <v>8141</v>
      </c>
      <c r="B7" s="642" t="s">
        <v>1068</v>
      </c>
      <c r="C7" s="629" t="s">
        <v>1060</v>
      </c>
      <c r="D7" s="643"/>
      <c r="E7" s="644"/>
      <c r="F7" s="645"/>
    </row>
    <row r="8" spans="1:6" s="646" customFormat="1" ht="13.5" thickBot="1">
      <c r="A8" s="641"/>
      <c r="B8" s="649" t="s">
        <v>266</v>
      </c>
      <c r="C8" s="77"/>
      <c r="D8" s="643"/>
      <c r="E8" s="644"/>
      <c r="F8" s="645"/>
    </row>
    <row r="9" spans="1:6" s="646" customFormat="1" ht="12.75">
      <c r="A9" s="650">
        <v>8142</v>
      </c>
      <c r="B9" s="651" t="s">
        <v>1069</v>
      </c>
      <c r="C9" s="652"/>
      <c r="D9" s="653"/>
      <c r="E9" s="654"/>
      <c r="F9" s="655" t="s">
        <v>1052</v>
      </c>
    </row>
    <row r="10" spans="1:6" s="646" customFormat="1" ht="13.5" thickBot="1">
      <c r="A10" s="656">
        <v>8143</v>
      </c>
      <c r="B10" s="657" t="s">
        <v>1070</v>
      </c>
      <c r="C10" s="78"/>
      <c r="D10" s="658"/>
      <c r="E10" s="659"/>
      <c r="F10" s="660"/>
    </row>
    <row r="11" spans="1:6" s="646" customFormat="1" ht="24">
      <c r="A11" s="650">
        <v>8150</v>
      </c>
      <c r="B11" s="661" t="s">
        <v>1071</v>
      </c>
      <c r="C11" s="662" t="s">
        <v>1064</v>
      </c>
      <c r="D11" s="653"/>
      <c r="E11" s="654"/>
      <c r="F11" s="663"/>
    </row>
    <row r="12" spans="1:6" s="646" customFormat="1" ht="12.75">
      <c r="A12" s="641"/>
      <c r="B12" s="649" t="s">
        <v>266</v>
      </c>
      <c r="C12" s="664"/>
      <c r="D12" s="643"/>
      <c r="E12" s="644"/>
      <c r="F12" s="645"/>
    </row>
    <row r="13" spans="1:6" s="646" customFormat="1" ht="12.75">
      <c r="A13" s="641">
        <v>8151</v>
      </c>
      <c r="B13" s="649" t="s">
        <v>1065</v>
      </c>
      <c r="C13" s="664"/>
      <c r="D13" s="643"/>
      <c r="E13" s="644"/>
      <c r="F13" s="665" t="s">
        <v>532</v>
      </c>
    </row>
    <row r="14" spans="1:6" s="646" customFormat="1" ht="13.5" thickBot="1">
      <c r="A14" s="666">
        <v>8152</v>
      </c>
      <c r="B14" s="667" t="s">
        <v>1072</v>
      </c>
      <c r="C14" s="668"/>
      <c r="D14" s="669"/>
      <c r="E14" s="670"/>
      <c r="F14" s="671"/>
    </row>
    <row r="15" spans="1:6" s="646" customFormat="1" ht="37.5" customHeight="1" thickBot="1">
      <c r="A15" s="672">
        <v>8160</v>
      </c>
      <c r="B15" s="673" t="s">
        <v>1073</v>
      </c>
      <c r="C15" s="674"/>
      <c r="D15" s="675">
        <f>E15+F15</f>
        <v>95293.833</v>
      </c>
      <c r="E15" s="675">
        <f>E22+E26+E37+E38</f>
        <v>23957.246000000003</v>
      </c>
      <c r="F15" s="675">
        <f>F38+F37+F26+F22+F17</f>
        <v>71336.587</v>
      </c>
    </row>
    <row r="16" spans="1:6" s="646" customFormat="1" ht="13.5" thickBot="1">
      <c r="A16" s="676"/>
      <c r="B16" s="677" t="s">
        <v>258</v>
      </c>
      <c r="C16" s="678"/>
      <c r="D16" s="679"/>
      <c r="E16" s="680"/>
      <c r="F16" s="681"/>
    </row>
    <row r="17" spans="1:6" s="686" customFormat="1" ht="36.75" thickBot="1">
      <c r="A17" s="672">
        <v>8161</v>
      </c>
      <c r="B17" s="682" t="s">
        <v>1074</v>
      </c>
      <c r="C17" s="674"/>
      <c r="D17" s="683"/>
      <c r="E17" s="684" t="s">
        <v>1052</v>
      </c>
      <c r="F17" s="685"/>
    </row>
    <row r="18" spans="1:6" s="686" customFormat="1" ht="12.75">
      <c r="A18" s="687"/>
      <c r="B18" s="688" t="s">
        <v>266</v>
      </c>
      <c r="C18" s="689"/>
      <c r="D18" s="690"/>
      <c r="E18" s="691"/>
      <c r="F18" s="692"/>
    </row>
    <row r="19" spans="1:6" ht="27" customHeight="1" thickBot="1">
      <c r="A19" s="641">
        <v>8162</v>
      </c>
      <c r="B19" s="649" t="s">
        <v>1075</v>
      </c>
      <c r="C19" s="664" t="s">
        <v>1076</v>
      </c>
      <c r="D19" s="693"/>
      <c r="E19" s="694" t="s">
        <v>1052</v>
      </c>
      <c r="F19" s="695"/>
    </row>
    <row r="20" spans="1:6" s="686" customFormat="1" ht="71.25" customHeight="1" thickBot="1">
      <c r="A20" s="696">
        <v>8163</v>
      </c>
      <c r="B20" s="649" t="s">
        <v>1077</v>
      </c>
      <c r="C20" s="664" t="s">
        <v>1076</v>
      </c>
      <c r="D20" s="683"/>
      <c r="E20" s="684" t="s">
        <v>1052</v>
      </c>
      <c r="F20" s="685"/>
    </row>
    <row r="21" spans="1:6" ht="14.25" customHeight="1" thickBot="1">
      <c r="A21" s="666">
        <v>8164</v>
      </c>
      <c r="B21" s="667" t="s">
        <v>1078</v>
      </c>
      <c r="C21" s="668" t="s">
        <v>1079</v>
      </c>
      <c r="D21" s="697"/>
      <c r="E21" s="698" t="s">
        <v>1052</v>
      </c>
      <c r="F21" s="699"/>
    </row>
    <row r="22" spans="1:6" s="686" customFormat="1" ht="13.5" thickBot="1">
      <c r="A22" s="672">
        <v>8170</v>
      </c>
      <c r="B22" s="682" t="s">
        <v>1080</v>
      </c>
      <c r="C22" s="674"/>
      <c r="D22" s="700"/>
      <c r="E22" s="684"/>
      <c r="F22" s="701"/>
    </row>
    <row r="23" spans="1:6" s="686" customFormat="1" ht="12.75">
      <c r="A23" s="687"/>
      <c r="B23" s="688" t="s">
        <v>266</v>
      </c>
      <c r="C23" s="689"/>
      <c r="D23" s="702"/>
      <c r="E23" s="691"/>
      <c r="F23" s="703"/>
    </row>
    <row r="24" spans="1:6" ht="24">
      <c r="A24" s="641">
        <v>8171</v>
      </c>
      <c r="B24" s="649" t="s">
        <v>1081</v>
      </c>
      <c r="C24" s="664" t="s">
        <v>1082</v>
      </c>
      <c r="D24" s="693"/>
      <c r="E24" s="694"/>
      <c r="F24" s="695"/>
    </row>
    <row r="25" spans="1:6" ht="13.5" thickBot="1">
      <c r="A25" s="641">
        <v>8172</v>
      </c>
      <c r="B25" s="704" t="s">
        <v>1083</v>
      </c>
      <c r="C25" s="664" t="s">
        <v>1084</v>
      </c>
      <c r="D25" s="693"/>
      <c r="E25" s="694"/>
      <c r="F25" s="695"/>
    </row>
    <row r="26" spans="1:6" s="686" customFormat="1" ht="36.75" thickBot="1">
      <c r="A26" s="705">
        <v>8190</v>
      </c>
      <c r="B26" s="706" t="s">
        <v>1085</v>
      </c>
      <c r="C26" s="707"/>
      <c r="D26" s="683">
        <f>E26+F26</f>
        <v>95293.833</v>
      </c>
      <c r="E26" s="708">
        <f>E28-E31</f>
        <v>23957.246</v>
      </c>
      <c r="F26" s="675">
        <f>F32</f>
        <v>71336.587</v>
      </c>
    </row>
    <row r="27" spans="1:6" s="686" customFormat="1" ht="12.75">
      <c r="A27" s="709"/>
      <c r="B27" s="648" t="s">
        <v>260</v>
      </c>
      <c r="C27" s="79"/>
      <c r="D27" s="710"/>
      <c r="E27" s="711"/>
      <c r="F27" s="712"/>
    </row>
    <row r="28" spans="1:6" ht="24">
      <c r="A28" s="713">
        <v>8191</v>
      </c>
      <c r="B28" s="688" t="s">
        <v>1086</v>
      </c>
      <c r="C28" s="714">
        <v>9320</v>
      </c>
      <c r="D28" s="715">
        <f>E28</f>
        <v>23957.246</v>
      </c>
      <c r="E28" s="716">
        <f>E30</f>
        <v>23957.246</v>
      </c>
      <c r="F28" s="717" t="s">
        <v>532</v>
      </c>
    </row>
    <row r="29" spans="1:6" ht="12.75">
      <c r="A29" s="718"/>
      <c r="B29" s="648" t="s">
        <v>259</v>
      </c>
      <c r="C29" s="719"/>
      <c r="D29" s="720"/>
      <c r="E29" s="721"/>
      <c r="F29" s="695"/>
    </row>
    <row r="30" spans="1:6" ht="35.25" customHeight="1">
      <c r="A30" s="718">
        <v>8192</v>
      </c>
      <c r="B30" s="649" t="s">
        <v>1087</v>
      </c>
      <c r="C30" s="719"/>
      <c r="D30" s="720">
        <f>E30</f>
        <v>23957.246</v>
      </c>
      <c r="E30" s="716">
        <v>23957.246</v>
      </c>
      <c r="F30" s="722" t="s">
        <v>1052</v>
      </c>
    </row>
    <row r="31" spans="1:6" ht="24">
      <c r="A31" s="718">
        <v>8193</v>
      </c>
      <c r="B31" s="649" t="s">
        <v>1088</v>
      </c>
      <c r="C31" s="719"/>
      <c r="D31" s="720">
        <f>E31</f>
        <v>0</v>
      </c>
      <c r="E31" s="723"/>
      <c r="F31" s="722" t="s">
        <v>532</v>
      </c>
    </row>
    <row r="32" spans="1:6" ht="24">
      <c r="A32" s="718">
        <v>8194</v>
      </c>
      <c r="B32" s="724" t="s">
        <v>1089</v>
      </c>
      <c r="C32" s="725">
        <v>9330</v>
      </c>
      <c r="D32" s="726">
        <f>F32</f>
        <v>71336.587</v>
      </c>
      <c r="E32" s="727" t="s">
        <v>1052</v>
      </c>
      <c r="F32" s="728">
        <f>F34+F35</f>
        <v>71336.587</v>
      </c>
    </row>
    <row r="33" spans="1:6" ht="12.75">
      <c r="A33" s="718"/>
      <c r="B33" s="648" t="s">
        <v>259</v>
      </c>
      <c r="C33" s="725"/>
      <c r="D33" s="726"/>
      <c r="E33" s="727"/>
      <c r="F33" s="695"/>
    </row>
    <row r="34" spans="1:6" ht="36">
      <c r="A34" s="718">
        <v>8195</v>
      </c>
      <c r="B34" s="649" t="s">
        <v>1090</v>
      </c>
      <c r="C34" s="725"/>
      <c r="D34" s="729">
        <f>F34</f>
        <v>71336.587</v>
      </c>
      <c r="E34" s="727" t="s">
        <v>1052</v>
      </c>
      <c r="F34" s="730">
        <f>71336.587</f>
        <v>71336.587</v>
      </c>
    </row>
    <row r="35" spans="1:6" ht="36">
      <c r="A35" s="731">
        <v>8196</v>
      </c>
      <c r="B35" s="649" t="s">
        <v>1091</v>
      </c>
      <c r="C35" s="725"/>
      <c r="D35" s="729">
        <f>F35</f>
        <v>0</v>
      </c>
      <c r="E35" s="727" t="s">
        <v>1052</v>
      </c>
      <c r="F35" s="732"/>
    </row>
    <row r="36" spans="1:6" ht="36">
      <c r="A36" s="718">
        <v>8197</v>
      </c>
      <c r="B36" s="733" t="s">
        <v>1092</v>
      </c>
      <c r="C36" s="734"/>
      <c r="D36" s="735" t="s">
        <v>1052</v>
      </c>
      <c r="E36" s="736" t="s">
        <v>1052</v>
      </c>
      <c r="F36" s="737" t="s">
        <v>1052</v>
      </c>
    </row>
    <row r="37" spans="1:6" ht="36">
      <c r="A37" s="718">
        <v>8198</v>
      </c>
      <c r="B37" s="80" t="s">
        <v>1093</v>
      </c>
      <c r="C37" s="738"/>
      <c r="D37" s="735" t="s">
        <v>1052</v>
      </c>
      <c r="E37" s="694"/>
      <c r="F37" s="695"/>
    </row>
    <row r="38" spans="1:6" ht="48">
      <c r="A38" s="718">
        <v>8199</v>
      </c>
      <c r="B38" s="739" t="s">
        <v>1094</v>
      </c>
      <c r="C38" s="738"/>
      <c r="D38" s="726"/>
      <c r="E38" s="740">
        <f>'[5]4'!E22-'[5]4'!E26-'[5]5'!E22-'[5]5'!E26-'[5]5'!E37-'[5]5'!E42</f>
        <v>3.410605131648481E-12</v>
      </c>
      <c r="F38" s="695"/>
    </row>
    <row r="39" spans="1:6" ht="24">
      <c r="A39" s="718" t="s">
        <v>1095</v>
      </c>
      <c r="B39" s="741" t="s">
        <v>1096</v>
      </c>
      <c r="C39" s="738"/>
      <c r="D39" s="726"/>
      <c r="E39" s="736" t="s">
        <v>1052</v>
      </c>
      <c r="F39" s="732"/>
    </row>
    <row r="40" spans="1:6" ht="30" customHeight="1">
      <c r="A40" s="647">
        <v>8200</v>
      </c>
      <c r="B40" s="742" t="s">
        <v>1097</v>
      </c>
      <c r="C40" s="719"/>
      <c r="D40" s="693">
        <f>E40</f>
        <v>0</v>
      </c>
      <c r="E40" s="721">
        <f>E42</f>
        <v>0</v>
      </c>
      <c r="F40" s="695">
        <f>F42</f>
        <v>0</v>
      </c>
    </row>
    <row r="41" spans="1:6" ht="12.75">
      <c r="A41" s="647"/>
      <c r="B41" s="743" t="s">
        <v>258</v>
      </c>
      <c r="C41" s="719"/>
      <c r="D41" s="693"/>
      <c r="E41" s="721"/>
      <c r="F41" s="695"/>
    </row>
    <row r="42" spans="1:6" ht="24">
      <c r="A42" s="647">
        <v>8210</v>
      </c>
      <c r="B42" s="744" t="s">
        <v>1098</v>
      </c>
      <c r="C42" s="719"/>
      <c r="D42" s="693">
        <f>E42+F42</f>
        <v>0</v>
      </c>
      <c r="E42" s="694">
        <f>E48</f>
        <v>0</v>
      </c>
      <c r="F42" s="695">
        <f>F44+F48</f>
        <v>0</v>
      </c>
    </row>
    <row r="43" spans="1:6" ht="12.75">
      <c r="A43" s="641"/>
      <c r="B43" s="649" t="s">
        <v>258</v>
      </c>
      <c r="C43" s="719"/>
      <c r="D43" s="693"/>
      <c r="E43" s="694"/>
      <c r="F43" s="695"/>
    </row>
    <row r="44" spans="1:6" ht="36">
      <c r="A44" s="647">
        <v>8211</v>
      </c>
      <c r="B44" s="745" t="s">
        <v>1099</v>
      </c>
      <c r="C44" s="719"/>
      <c r="D44" s="693">
        <f>F44</f>
        <v>0</v>
      </c>
      <c r="E44" s="727" t="s">
        <v>1052</v>
      </c>
      <c r="F44" s="695">
        <f>F46+F47</f>
        <v>0</v>
      </c>
    </row>
    <row r="45" spans="1:6" ht="12.75">
      <c r="A45" s="647"/>
      <c r="B45" s="648" t="s">
        <v>259</v>
      </c>
      <c r="C45" s="719"/>
      <c r="D45" s="693"/>
      <c r="E45" s="727"/>
      <c r="F45" s="695"/>
    </row>
    <row r="46" spans="1:6" ht="12.75">
      <c r="A46" s="647">
        <v>8212</v>
      </c>
      <c r="B46" s="704" t="s">
        <v>1053</v>
      </c>
      <c r="C46" s="664" t="s">
        <v>1100</v>
      </c>
      <c r="D46" s="693">
        <f>F46</f>
        <v>0</v>
      </c>
      <c r="E46" s="727" t="s">
        <v>1052</v>
      </c>
      <c r="F46" s="695"/>
    </row>
    <row r="47" spans="1:6" ht="12.75">
      <c r="A47" s="647">
        <v>8213</v>
      </c>
      <c r="B47" s="704" t="s">
        <v>1055</v>
      </c>
      <c r="C47" s="664" t="s">
        <v>1101</v>
      </c>
      <c r="D47" s="693">
        <f>F47</f>
        <v>0</v>
      </c>
      <c r="E47" s="727" t="s">
        <v>1052</v>
      </c>
      <c r="F47" s="695"/>
    </row>
    <row r="48" spans="1:6" ht="24">
      <c r="A48" s="647">
        <v>8220</v>
      </c>
      <c r="B48" s="745" t="s">
        <v>1102</v>
      </c>
      <c r="C48" s="719"/>
      <c r="D48" s="693">
        <f>E48+F48</f>
        <v>0</v>
      </c>
      <c r="E48" s="746">
        <f>E54</f>
        <v>0</v>
      </c>
      <c r="F48" s="695">
        <f>F50+F54</f>
        <v>0</v>
      </c>
    </row>
    <row r="49" spans="1:6" ht="12.75">
      <c r="A49" s="647"/>
      <c r="B49" s="648" t="s">
        <v>258</v>
      </c>
      <c r="C49" s="719"/>
      <c r="D49" s="693"/>
      <c r="E49" s="746"/>
      <c r="F49" s="695"/>
    </row>
    <row r="50" spans="1:6" ht="12.75">
      <c r="A50" s="647">
        <v>8221</v>
      </c>
      <c r="B50" s="745" t="s">
        <v>1103</v>
      </c>
      <c r="C50" s="719"/>
      <c r="D50" s="693">
        <f>F50</f>
        <v>0</v>
      </c>
      <c r="E50" s="727" t="s">
        <v>1052</v>
      </c>
      <c r="F50" s="695">
        <f>F52+F53</f>
        <v>0</v>
      </c>
    </row>
    <row r="51" spans="1:6" ht="12.75">
      <c r="A51" s="647"/>
      <c r="B51" s="648" t="s">
        <v>266</v>
      </c>
      <c r="C51" s="719"/>
      <c r="D51" s="693"/>
      <c r="E51" s="727"/>
      <c r="F51" s="695"/>
    </row>
    <row r="52" spans="1:6" ht="12.75">
      <c r="A52" s="641">
        <v>8222</v>
      </c>
      <c r="B52" s="649" t="s">
        <v>1104</v>
      </c>
      <c r="C52" s="664" t="s">
        <v>1105</v>
      </c>
      <c r="D52" s="693">
        <f>F52</f>
        <v>0</v>
      </c>
      <c r="E52" s="727" t="s">
        <v>1052</v>
      </c>
      <c r="F52" s="695"/>
    </row>
    <row r="53" spans="1:6" ht="12.75">
      <c r="A53" s="641">
        <v>8230</v>
      </c>
      <c r="B53" s="649" t="s">
        <v>1106</v>
      </c>
      <c r="C53" s="664" t="s">
        <v>1107</v>
      </c>
      <c r="D53" s="693">
        <f>F53</f>
        <v>0</v>
      </c>
      <c r="E53" s="727" t="s">
        <v>1052</v>
      </c>
      <c r="F53" s="695"/>
    </row>
    <row r="54" spans="1:6" ht="12.75">
      <c r="A54" s="641">
        <v>8240</v>
      </c>
      <c r="B54" s="745" t="s">
        <v>1108</v>
      </c>
      <c r="C54" s="719"/>
      <c r="D54" s="693">
        <f>E54+F54</f>
        <v>0</v>
      </c>
      <c r="E54" s="746">
        <f>E56+E57</f>
        <v>0</v>
      </c>
      <c r="F54" s="747">
        <f>F56+F57</f>
        <v>0</v>
      </c>
    </row>
    <row r="55" spans="1:6" ht="12.75">
      <c r="A55" s="647"/>
      <c r="B55" s="648" t="s">
        <v>266</v>
      </c>
      <c r="C55" s="719"/>
      <c r="D55" s="693"/>
      <c r="E55" s="746"/>
      <c r="F55" s="695"/>
    </row>
    <row r="56" spans="1:6" ht="12.75">
      <c r="A56" s="641">
        <v>8241</v>
      </c>
      <c r="B56" s="649" t="s">
        <v>1109</v>
      </c>
      <c r="C56" s="664" t="s">
        <v>1105</v>
      </c>
      <c r="D56" s="693">
        <f>E56+F56</f>
        <v>0</v>
      </c>
      <c r="E56" s="721"/>
      <c r="F56" s="695"/>
    </row>
    <row r="57" spans="1:6" ht="13.5" thickBot="1">
      <c r="A57" s="656">
        <v>8250</v>
      </c>
      <c r="B57" s="657" t="s">
        <v>1110</v>
      </c>
      <c r="C57" s="748" t="s">
        <v>1107</v>
      </c>
      <c r="D57" s="749">
        <f>E57+F57</f>
        <v>0</v>
      </c>
      <c r="E57" s="659"/>
      <c r="F57" s="660"/>
    </row>
    <row r="58" ht="12.75">
      <c r="C58" s="81"/>
    </row>
    <row r="59" ht="12.75">
      <c r="C59" s="81"/>
    </row>
    <row r="60" ht="12.75">
      <c r="C60" s="81"/>
    </row>
    <row r="61" ht="12.75">
      <c r="C61" s="81"/>
    </row>
    <row r="62" ht="12.75">
      <c r="C62" s="81"/>
    </row>
    <row r="63" ht="12.75">
      <c r="C63" s="81"/>
    </row>
    <row r="64" ht="12.75">
      <c r="C64" s="81"/>
    </row>
    <row r="65" ht="12.75">
      <c r="C65" s="81"/>
    </row>
    <row r="66" ht="12.75">
      <c r="C66" s="81"/>
    </row>
    <row r="67" ht="12.75">
      <c r="C67" s="81"/>
    </row>
    <row r="68" ht="12.75">
      <c r="C68" s="81"/>
    </row>
    <row r="69" ht="12.75">
      <c r="C69" s="81"/>
    </row>
    <row r="70" ht="12.75">
      <c r="C70" s="81"/>
    </row>
    <row r="71" ht="12.75">
      <c r="C71" s="81"/>
    </row>
    <row r="72" ht="12.75">
      <c r="C72" s="81"/>
    </row>
    <row r="73" ht="12.75">
      <c r="C73" s="81"/>
    </row>
    <row r="74" ht="12.75">
      <c r="C74" s="81"/>
    </row>
    <row r="75" ht="12.75">
      <c r="C75" s="81"/>
    </row>
    <row r="76" ht="12.75">
      <c r="C76" s="81"/>
    </row>
    <row r="77" ht="12.75">
      <c r="C77" s="81"/>
    </row>
    <row r="78" ht="12.75">
      <c r="C78" s="81"/>
    </row>
    <row r="79" ht="12.75">
      <c r="C79" s="81"/>
    </row>
    <row r="80" ht="12.75">
      <c r="C80" s="81"/>
    </row>
    <row r="81" ht="12.75">
      <c r="C81" s="81"/>
    </row>
    <row r="82" ht="12.75">
      <c r="C82" s="81"/>
    </row>
    <row r="83" ht="12.75">
      <c r="C83" s="81"/>
    </row>
    <row r="84" ht="12.75">
      <c r="C84" s="81"/>
    </row>
    <row r="85" ht="12.75">
      <c r="C85" s="81"/>
    </row>
    <row r="86" ht="12.75">
      <c r="C86" s="81"/>
    </row>
    <row r="87" ht="12.75">
      <c r="C87" s="81"/>
    </row>
    <row r="88" ht="12.75">
      <c r="C88" s="81"/>
    </row>
    <row r="89" ht="12.75">
      <c r="C89" s="81"/>
    </row>
    <row r="90" ht="12.75">
      <c r="C90" s="81"/>
    </row>
    <row r="91" ht="12.75">
      <c r="C91" s="81"/>
    </row>
    <row r="92" ht="12.75">
      <c r="C92" s="81"/>
    </row>
    <row r="93" ht="12.75">
      <c r="C93" s="81"/>
    </row>
    <row r="94" ht="12.75">
      <c r="C94" s="81"/>
    </row>
    <row r="95" ht="12.75">
      <c r="C95" s="81"/>
    </row>
    <row r="96" ht="12.75">
      <c r="C96" s="81"/>
    </row>
    <row r="97" ht="12.75">
      <c r="C97" s="81"/>
    </row>
    <row r="98" ht="12.75">
      <c r="C98" s="81"/>
    </row>
    <row r="99" ht="12.75">
      <c r="C99" s="81"/>
    </row>
    <row r="100" ht="12.75">
      <c r="C100" s="81"/>
    </row>
    <row r="101" ht="12.75">
      <c r="C101" s="81"/>
    </row>
    <row r="102" ht="12.75">
      <c r="C102" s="81"/>
    </row>
    <row r="103" ht="12.75">
      <c r="C103" s="81"/>
    </row>
    <row r="104" ht="12.75">
      <c r="C104" s="81"/>
    </row>
    <row r="105" ht="12.75">
      <c r="C105" s="81"/>
    </row>
    <row r="106" ht="12.75">
      <c r="C106" s="81"/>
    </row>
    <row r="107" ht="12.75">
      <c r="C107" s="81"/>
    </row>
    <row r="108" ht="12.75">
      <c r="C108" s="81"/>
    </row>
    <row r="109" ht="12.75">
      <c r="C109" s="81"/>
    </row>
    <row r="110" ht="12.75">
      <c r="C110" s="81"/>
    </row>
    <row r="111" ht="12.75">
      <c r="C111" s="81"/>
    </row>
    <row r="112" ht="12.75">
      <c r="C112" s="81"/>
    </row>
    <row r="113" ht="12.75">
      <c r="C113" s="81"/>
    </row>
    <row r="114" ht="12.75">
      <c r="C114" s="81"/>
    </row>
    <row r="115" ht="12.75">
      <c r="C115" s="81"/>
    </row>
    <row r="116" ht="12.75">
      <c r="C116" s="81"/>
    </row>
    <row r="117" ht="12.75">
      <c r="C117" s="81"/>
    </row>
    <row r="118" ht="12.75">
      <c r="C118" s="81"/>
    </row>
    <row r="119" ht="12.75">
      <c r="C119" s="81"/>
    </row>
    <row r="120" ht="12.75">
      <c r="C120" s="81"/>
    </row>
    <row r="121" ht="12.75">
      <c r="C121" s="81"/>
    </row>
    <row r="122" ht="12.75">
      <c r="C122" s="81"/>
    </row>
    <row r="123" ht="12.75">
      <c r="C123" s="81"/>
    </row>
    <row r="124" ht="12.75">
      <c r="C124" s="81"/>
    </row>
    <row r="125" ht="12.75">
      <c r="C125" s="81"/>
    </row>
    <row r="126" ht="12.75">
      <c r="C126" s="81"/>
    </row>
    <row r="127" ht="12.75">
      <c r="C127" s="81"/>
    </row>
    <row r="128" ht="12.75">
      <c r="C128" s="81"/>
    </row>
    <row r="129" ht="12.75">
      <c r="C129" s="81"/>
    </row>
    <row r="130" ht="12.75">
      <c r="C130" s="81"/>
    </row>
    <row r="131" ht="12.75">
      <c r="C131" s="81"/>
    </row>
    <row r="132" ht="12.75">
      <c r="C132" s="81"/>
    </row>
    <row r="133" ht="12.75">
      <c r="C133" s="81"/>
    </row>
    <row r="134" ht="12.75">
      <c r="C134" s="81"/>
    </row>
    <row r="135" ht="12.75">
      <c r="C135" s="81"/>
    </row>
    <row r="136" ht="12.75">
      <c r="C136" s="81"/>
    </row>
    <row r="137" ht="12.75">
      <c r="C137" s="81"/>
    </row>
    <row r="138" ht="12.75">
      <c r="C138" s="81"/>
    </row>
    <row r="139" ht="12.75">
      <c r="C139" s="81"/>
    </row>
    <row r="140" ht="12.75">
      <c r="C140" s="81"/>
    </row>
    <row r="141" ht="12.75">
      <c r="C141" s="81"/>
    </row>
    <row r="142" ht="12.75">
      <c r="C142" s="81"/>
    </row>
    <row r="143" ht="12.75">
      <c r="C143" s="81"/>
    </row>
    <row r="144" ht="12.75">
      <c r="C144" s="81"/>
    </row>
    <row r="145" ht="12.75">
      <c r="C145" s="81"/>
    </row>
    <row r="146" ht="12.75">
      <c r="C146" s="81"/>
    </row>
    <row r="147" ht="12.75">
      <c r="C147" s="81"/>
    </row>
    <row r="148" ht="12.75">
      <c r="C148" s="81"/>
    </row>
    <row r="149" ht="12.75">
      <c r="C149" s="81"/>
    </row>
    <row r="150" ht="12.75">
      <c r="C150" s="81"/>
    </row>
    <row r="151" ht="12.75">
      <c r="C151" s="81"/>
    </row>
    <row r="152" ht="12.75">
      <c r="C152" s="81"/>
    </row>
    <row r="153" ht="12.75">
      <c r="C153" s="81"/>
    </row>
    <row r="154" ht="12.75">
      <c r="C154" s="81"/>
    </row>
    <row r="155" ht="12.75">
      <c r="C155" s="81"/>
    </row>
    <row r="156" ht="12.75">
      <c r="C156" s="81"/>
    </row>
    <row r="157" ht="12.75">
      <c r="C157" s="81"/>
    </row>
    <row r="158" ht="12.75">
      <c r="C158" s="81"/>
    </row>
    <row r="159" ht="12.75">
      <c r="C159" s="81"/>
    </row>
    <row r="160" ht="12.75">
      <c r="C160" s="81"/>
    </row>
    <row r="161" ht="12.75">
      <c r="C161" s="81"/>
    </row>
    <row r="162" ht="12.75">
      <c r="C162" s="81"/>
    </row>
    <row r="163" ht="12.75">
      <c r="C163" s="81"/>
    </row>
    <row r="164" ht="12.75">
      <c r="C164" s="81"/>
    </row>
    <row r="165" ht="12.75">
      <c r="C165" s="81"/>
    </row>
    <row r="166" ht="12.75">
      <c r="C166" s="81"/>
    </row>
    <row r="167" ht="12.75">
      <c r="C167" s="81"/>
    </row>
    <row r="168" ht="12.75">
      <c r="C168" s="81"/>
    </row>
    <row r="169" ht="12.75">
      <c r="C169" s="81"/>
    </row>
    <row r="170" ht="12.75">
      <c r="C170" s="81"/>
    </row>
    <row r="171" ht="12.75">
      <c r="C171" s="81"/>
    </row>
    <row r="172" ht="12.75">
      <c r="C172" s="81"/>
    </row>
    <row r="173" ht="12.75">
      <c r="C173" s="81"/>
    </row>
    <row r="174" ht="12.75">
      <c r="C174" s="81"/>
    </row>
    <row r="175" ht="12.75">
      <c r="C175" s="81"/>
    </row>
    <row r="176" ht="12.75">
      <c r="C176" s="81"/>
    </row>
    <row r="177" ht="12.75">
      <c r="C177" s="81"/>
    </row>
    <row r="178" ht="12.75">
      <c r="C178" s="81"/>
    </row>
    <row r="179" ht="12.75">
      <c r="C179" s="81"/>
    </row>
    <row r="180" ht="12.75">
      <c r="C180" s="81"/>
    </row>
    <row r="181" ht="12.75">
      <c r="C181" s="81"/>
    </row>
    <row r="182" ht="12.75">
      <c r="C182" s="81"/>
    </row>
    <row r="183" ht="12.75">
      <c r="C183" s="81"/>
    </row>
    <row r="184" ht="12.75">
      <c r="C184" s="81"/>
    </row>
    <row r="185" ht="12.75">
      <c r="C185" s="81"/>
    </row>
    <row r="186" ht="12.75">
      <c r="C186" s="81"/>
    </row>
    <row r="187" ht="12.75">
      <c r="C187" s="81"/>
    </row>
    <row r="188" ht="12.75">
      <c r="C188" s="81"/>
    </row>
    <row r="189" ht="12.75">
      <c r="C189" s="81"/>
    </row>
    <row r="190" ht="12.75">
      <c r="C190" s="81"/>
    </row>
    <row r="191" ht="12.75">
      <c r="C191" s="81"/>
    </row>
    <row r="192" ht="12.75">
      <c r="C192" s="81"/>
    </row>
    <row r="193" ht="12.75">
      <c r="C193" s="81"/>
    </row>
    <row r="194" ht="12.75">
      <c r="C194" s="81"/>
    </row>
    <row r="195" ht="12.75">
      <c r="C195" s="81"/>
    </row>
    <row r="196" ht="12.75">
      <c r="C196" s="81"/>
    </row>
    <row r="197" ht="12.75">
      <c r="C197" s="81"/>
    </row>
    <row r="198" ht="12.75">
      <c r="C198" s="81"/>
    </row>
    <row r="199" ht="12.75">
      <c r="C199" s="81"/>
    </row>
    <row r="200" ht="12.75">
      <c r="C200" s="81"/>
    </row>
    <row r="201" ht="12.75">
      <c r="C201" s="81"/>
    </row>
    <row r="202" ht="12.75">
      <c r="C202" s="81"/>
    </row>
    <row r="203" ht="12.75">
      <c r="C203" s="81"/>
    </row>
    <row r="204" ht="12.75">
      <c r="C204" s="81"/>
    </row>
    <row r="205" ht="12.75">
      <c r="C205" s="81"/>
    </row>
    <row r="206" ht="12.75">
      <c r="C206" s="81"/>
    </row>
    <row r="207" ht="12.75">
      <c r="C207" s="81"/>
    </row>
    <row r="208" ht="12.75">
      <c r="C208" s="81"/>
    </row>
    <row r="209" ht="12.75">
      <c r="C209" s="81"/>
    </row>
    <row r="210" ht="12.75">
      <c r="C210" s="81"/>
    </row>
    <row r="211" ht="12.75">
      <c r="C211" s="81"/>
    </row>
    <row r="212" ht="12.75">
      <c r="C212" s="81"/>
    </row>
    <row r="213" ht="12.75">
      <c r="C213" s="81"/>
    </row>
    <row r="214" ht="12.75">
      <c r="C214" s="81"/>
    </row>
    <row r="215" ht="12.75">
      <c r="C215" s="81"/>
    </row>
    <row r="216" ht="12.75">
      <c r="C216" s="81"/>
    </row>
    <row r="217" ht="12.75">
      <c r="C217" s="81"/>
    </row>
    <row r="218" ht="12.75">
      <c r="C218" s="81"/>
    </row>
    <row r="219" ht="12.75">
      <c r="C219" s="81"/>
    </row>
    <row r="220" ht="12.75">
      <c r="C220" s="81"/>
    </row>
    <row r="221" ht="12.75">
      <c r="C221" s="81"/>
    </row>
    <row r="222" ht="12.75">
      <c r="C222" s="81"/>
    </row>
    <row r="223" ht="12.75">
      <c r="C223" s="81"/>
    </row>
    <row r="224" ht="12.75">
      <c r="C224" s="81"/>
    </row>
  </sheetData>
  <sheetProtection/>
  <mergeCells count="3">
    <mergeCell ref="A2:A3"/>
    <mergeCell ref="D2:D3"/>
    <mergeCell ref="E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9"/>
  <sheetViews>
    <sheetView zoomScale="140" zoomScaleNormal="140" zoomScaleSheetLayoutView="100" workbookViewId="0" topLeftCell="A4">
      <pane ySplit="3360" topLeftCell="A16" activePane="topLeft" state="split"/>
      <selection pane="topLeft" activeCell="J7" sqref="J7"/>
      <selection pane="bottomLeft" activeCell="L23" sqref="L23"/>
    </sheetView>
  </sheetViews>
  <sheetFormatPr defaultColWidth="9.140625" defaultRowHeight="12.75"/>
  <cols>
    <col min="1" max="1" width="5.421875" style="2" customWidth="1"/>
    <col min="2" max="2" width="6.421875" style="73" customWidth="1"/>
    <col min="3" max="3" width="7.00390625" style="74" customWidth="1"/>
    <col min="4" max="4" width="8.8515625" style="75" customWidth="1"/>
    <col min="5" max="5" width="6.57421875" style="75" customWidth="1"/>
    <col min="6" max="6" width="43.8515625" style="69" customWidth="1"/>
    <col min="7" max="7" width="1.57421875" style="6" hidden="1" customWidth="1"/>
    <col min="8" max="8" width="14.421875" style="7" customWidth="1"/>
    <col min="9" max="9" width="14.140625" style="7" customWidth="1"/>
    <col min="10" max="10" width="11.140625" style="7" customWidth="1"/>
    <col min="11" max="12" width="16.421875" style="1" bestFit="1" customWidth="1"/>
    <col min="13" max="13" width="22.00390625" style="1" customWidth="1"/>
    <col min="14" max="14" width="16.421875" style="1" bestFit="1" customWidth="1"/>
    <col min="15" max="15" width="17.28125" style="1" bestFit="1" customWidth="1"/>
    <col min="16" max="16" width="10.57421875" style="1" bestFit="1" customWidth="1"/>
    <col min="17" max="16384" width="9.140625" style="1" customWidth="1"/>
  </cols>
  <sheetData>
    <row r="1" spans="1:10" ht="18">
      <c r="A1" s="779" t="s">
        <v>931</v>
      </c>
      <c r="B1" s="779"/>
      <c r="C1" s="779"/>
      <c r="D1" s="779"/>
      <c r="E1" s="779"/>
      <c r="F1" s="779"/>
      <c r="G1" s="779"/>
      <c r="H1" s="779"/>
      <c r="I1" s="779"/>
      <c r="J1" s="779"/>
    </row>
    <row r="2" spans="1:10" ht="53.25" customHeight="1">
      <c r="A2" s="818" t="s">
        <v>788</v>
      </c>
      <c r="B2" s="818"/>
      <c r="C2" s="818"/>
      <c r="D2" s="818"/>
      <c r="E2" s="818"/>
      <c r="F2" s="818"/>
      <c r="G2" s="818"/>
      <c r="H2" s="818"/>
      <c r="I2" s="818"/>
      <c r="J2" s="818"/>
    </row>
    <row r="3" spans="2:10" ht="15.75">
      <c r="B3" s="3"/>
      <c r="C3" s="4"/>
      <c r="D3" s="4"/>
      <c r="E3" s="4"/>
      <c r="F3" s="5"/>
      <c r="I3" s="819" t="s">
        <v>305</v>
      </c>
      <c r="J3" s="819"/>
    </row>
    <row r="4" spans="1:10" s="9" customFormat="1" ht="15.75">
      <c r="A4" s="823" t="s">
        <v>303</v>
      </c>
      <c r="B4" s="815" t="s">
        <v>137</v>
      </c>
      <c r="C4" s="817" t="s">
        <v>529</v>
      </c>
      <c r="D4" s="817" t="s">
        <v>530</v>
      </c>
      <c r="E4" s="811" t="s">
        <v>789</v>
      </c>
      <c r="F4" s="813" t="s">
        <v>887</v>
      </c>
      <c r="G4" s="814" t="s">
        <v>528</v>
      </c>
      <c r="H4" s="820" t="s">
        <v>306</v>
      </c>
      <c r="I4" s="822" t="s">
        <v>407</v>
      </c>
      <c r="J4" s="822"/>
    </row>
    <row r="5" spans="1:13" s="11" customFormat="1" ht="48" customHeight="1">
      <c r="A5" s="823"/>
      <c r="B5" s="816"/>
      <c r="C5" s="816"/>
      <c r="D5" s="816"/>
      <c r="E5" s="812"/>
      <c r="F5" s="813"/>
      <c r="G5" s="814"/>
      <c r="H5" s="821"/>
      <c r="I5" s="8" t="s">
        <v>519</v>
      </c>
      <c r="J5" s="8" t="s">
        <v>520</v>
      </c>
      <c r="M5" s="10"/>
    </row>
    <row r="6" spans="1:16" s="11" customFormat="1" ht="15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3" t="s">
        <v>790</v>
      </c>
      <c r="I6" s="13" t="s">
        <v>791</v>
      </c>
      <c r="J6" s="13" t="s">
        <v>792</v>
      </c>
      <c r="K6" s="14"/>
      <c r="L6" s="14"/>
      <c r="M6" s="10"/>
      <c r="N6" s="14"/>
      <c r="O6" s="14"/>
      <c r="P6" s="14"/>
    </row>
    <row r="7" spans="1:16" s="23" customFormat="1" ht="27.75" customHeight="1">
      <c r="A7" s="15">
        <v>2000</v>
      </c>
      <c r="B7" s="16" t="s">
        <v>531</v>
      </c>
      <c r="C7" s="17" t="s">
        <v>532</v>
      </c>
      <c r="D7" s="18" t="s">
        <v>532</v>
      </c>
      <c r="E7" s="18"/>
      <c r="F7" s="19" t="s">
        <v>932</v>
      </c>
      <c r="G7" s="20"/>
      <c r="H7" s="29">
        <f>SUM(I7:J7)</f>
        <v>1535741.346</v>
      </c>
      <c r="I7" s="36">
        <f>I8+I105+I128+I176+I302+I333+I436+I514+I574+I620</f>
        <v>1458843.2459999998</v>
      </c>
      <c r="J7" s="36">
        <f>SUM(J8+J105+J128+J176+J302+J333+J368+J436+J514+J574+J620)</f>
        <v>76898.1</v>
      </c>
      <c r="O7" s="21"/>
      <c r="P7" s="22"/>
    </row>
    <row r="8" spans="1:14" s="31" customFormat="1" ht="31.5" customHeight="1">
      <c r="A8" s="24">
        <v>2100</v>
      </c>
      <c r="B8" s="25" t="s">
        <v>352</v>
      </c>
      <c r="C8" s="26">
        <v>0</v>
      </c>
      <c r="D8" s="26">
        <v>0</v>
      </c>
      <c r="E8" s="26"/>
      <c r="F8" s="27" t="s">
        <v>933</v>
      </c>
      <c r="G8" s="28" t="s">
        <v>533</v>
      </c>
      <c r="H8" s="29">
        <f aca="true" t="shared" si="0" ref="H8:H95">SUM(I8:J8)</f>
        <v>450705.8</v>
      </c>
      <c r="I8" s="30">
        <f>SUM(I9,I40,I49,I64,I69,I74,I91,I96)</f>
        <v>431525.8</v>
      </c>
      <c r="J8" s="30">
        <f>SUM(J9,J40,J49,J64,J69,J74,J91,J96)</f>
        <v>19180</v>
      </c>
      <c r="K8" s="32"/>
      <c r="L8" s="32"/>
      <c r="N8" s="32"/>
    </row>
    <row r="9" spans="1:10" s="37" customFormat="1" ht="49.5" customHeight="1">
      <c r="A9" s="33">
        <v>2110</v>
      </c>
      <c r="B9" s="25" t="s">
        <v>352</v>
      </c>
      <c r="C9" s="26">
        <v>1</v>
      </c>
      <c r="D9" s="26">
        <v>0</v>
      </c>
      <c r="E9" s="26"/>
      <c r="F9" s="34" t="s">
        <v>793</v>
      </c>
      <c r="G9" s="35" t="s">
        <v>534</v>
      </c>
      <c r="H9" s="29">
        <f t="shared" si="0"/>
        <v>320050</v>
      </c>
      <c r="I9" s="36">
        <f>SUM(I10+I32+I36)</f>
        <v>316020</v>
      </c>
      <c r="J9" s="36">
        <f>SUM(J10)</f>
        <v>4030</v>
      </c>
    </row>
    <row r="10" spans="1:10" ht="24" customHeight="1">
      <c r="A10" s="33">
        <v>2111</v>
      </c>
      <c r="B10" s="25" t="s">
        <v>352</v>
      </c>
      <c r="C10" s="26">
        <v>1</v>
      </c>
      <c r="D10" s="26">
        <v>1</v>
      </c>
      <c r="E10" s="26"/>
      <c r="F10" s="38" t="s">
        <v>139</v>
      </c>
      <c r="G10" s="39" t="s">
        <v>535</v>
      </c>
      <c r="H10" s="40">
        <f t="shared" si="0"/>
        <v>320050</v>
      </c>
      <c r="I10" s="40">
        <f>SUM(I12:I30)</f>
        <v>316020</v>
      </c>
      <c r="J10" s="40">
        <f>SUM(J12:J31)</f>
        <v>4030</v>
      </c>
    </row>
    <row r="11" spans="1:10" ht="36">
      <c r="A11" s="33"/>
      <c r="B11" s="25"/>
      <c r="C11" s="26"/>
      <c r="D11" s="26"/>
      <c r="E11" s="26"/>
      <c r="F11" s="38" t="s">
        <v>297</v>
      </c>
      <c r="G11" s="39"/>
      <c r="H11" s="40"/>
      <c r="I11" s="41"/>
      <c r="J11" s="41"/>
    </row>
    <row r="12" spans="1:10" ht="24">
      <c r="A12" s="33"/>
      <c r="B12" s="25"/>
      <c r="C12" s="26"/>
      <c r="D12" s="824"/>
      <c r="E12" s="33">
        <v>4111</v>
      </c>
      <c r="F12" s="42" t="s">
        <v>191</v>
      </c>
      <c r="G12" s="39"/>
      <c r="H12" s="40">
        <f t="shared" si="0"/>
        <v>245750.2</v>
      </c>
      <c r="I12" s="40">
        <f>'[3]Բյուջե-2023'!$D$23</f>
        <v>245750.2</v>
      </c>
      <c r="J12" s="41"/>
    </row>
    <row r="13" spans="1:10" ht="24">
      <c r="A13" s="33"/>
      <c r="B13" s="25"/>
      <c r="C13" s="26"/>
      <c r="D13" s="824"/>
      <c r="E13" s="33">
        <v>4112</v>
      </c>
      <c r="F13" s="42" t="s">
        <v>192</v>
      </c>
      <c r="G13" s="39"/>
      <c r="H13" s="40">
        <f t="shared" si="0"/>
        <v>25000</v>
      </c>
      <c r="I13" s="40">
        <f>'[3]Բյուջե-2023'!$E$23</f>
        <v>25000</v>
      </c>
      <c r="J13" s="41"/>
    </row>
    <row r="14" spans="1:10" ht="15.75">
      <c r="A14" s="33"/>
      <c r="B14" s="25"/>
      <c r="C14" s="26"/>
      <c r="D14" s="824"/>
      <c r="E14" s="33">
        <v>4212</v>
      </c>
      <c r="F14" s="38" t="s">
        <v>795</v>
      </c>
      <c r="G14" s="39"/>
      <c r="H14" s="40">
        <f aca="true" t="shared" si="1" ref="H14:H22">SUM(I14:J14)</f>
        <v>23100</v>
      </c>
      <c r="I14" s="40">
        <f>'[3]Բյուջե-2023'!$H$23+'[3]Բյուջե-2023'!$I$23</f>
        <v>23100</v>
      </c>
      <c r="J14" s="41"/>
    </row>
    <row r="15" spans="1:10" ht="15.75">
      <c r="A15" s="33"/>
      <c r="B15" s="25"/>
      <c r="C15" s="26"/>
      <c r="D15" s="824"/>
      <c r="E15" s="33">
        <v>4213</v>
      </c>
      <c r="F15" s="38" t="s">
        <v>195</v>
      </c>
      <c r="G15" s="39"/>
      <c r="H15" s="40">
        <f t="shared" si="1"/>
        <v>1320</v>
      </c>
      <c r="I15" s="40">
        <f>'[3]Բյուջե-2023'!$K$23+'[3]Բյուջե-2023'!$L$23</f>
        <v>1320</v>
      </c>
      <c r="J15" s="41"/>
    </row>
    <row r="16" spans="1:10" ht="15.75">
      <c r="A16" s="33"/>
      <c r="B16" s="25"/>
      <c r="C16" s="26"/>
      <c r="D16" s="824"/>
      <c r="E16" s="33">
        <v>4214</v>
      </c>
      <c r="F16" s="38" t="s">
        <v>196</v>
      </c>
      <c r="G16" s="39"/>
      <c r="H16" s="40">
        <f t="shared" si="1"/>
        <v>2200</v>
      </c>
      <c r="I16" s="40">
        <f>'[3]Բյուջե-2023'!$M$23+'[3]Բյուջե-2023'!$O$23+'[3]Բյուջե-2023'!$P$23</f>
        <v>2200</v>
      </c>
      <c r="J16" s="41"/>
    </row>
    <row r="17" spans="1:10" ht="15.75">
      <c r="A17" s="33"/>
      <c r="B17" s="25"/>
      <c r="C17" s="26"/>
      <c r="D17" s="824"/>
      <c r="E17" s="33">
        <v>4215</v>
      </c>
      <c r="F17" s="38" t="s">
        <v>346</v>
      </c>
      <c r="G17" s="39"/>
      <c r="H17" s="40">
        <f t="shared" si="1"/>
        <v>200</v>
      </c>
      <c r="I17" s="40">
        <f>'[3]Բյուջե-2023'!$BH$23</f>
        <v>200</v>
      </c>
      <c r="J17" s="41"/>
    </row>
    <row r="18" spans="1:10" ht="15.75">
      <c r="A18" s="33"/>
      <c r="B18" s="25"/>
      <c r="C18" s="26"/>
      <c r="D18" s="824"/>
      <c r="E18" s="33">
        <v>4221</v>
      </c>
      <c r="F18" s="38" t="s">
        <v>200</v>
      </c>
      <c r="G18" s="39"/>
      <c r="H18" s="40">
        <f t="shared" si="1"/>
        <v>500</v>
      </c>
      <c r="I18" s="40">
        <f>'[3]Բյուջե-2023'!$Q$23</f>
        <v>500</v>
      </c>
      <c r="J18" s="41"/>
    </row>
    <row r="19" spans="1:10" ht="15.75">
      <c r="A19" s="33"/>
      <c r="B19" s="25"/>
      <c r="C19" s="26"/>
      <c r="D19" s="824"/>
      <c r="E19" s="33">
        <v>4234</v>
      </c>
      <c r="F19" s="38" t="s">
        <v>871</v>
      </c>
      <c r="G19" s="39"/>
      <c r="H19" s="40">
        <f>SUM(I19:J19)</f>
        <v>1672</v>
      </c>
      <c r="I19" s="40">
        <f>'[4]Բյուջե-2023'!$U$23+'[4]Բյուջե-2023'!$V$23+'[4]Բյուջե-2023'!$W$23</f>
        <v>1672</v>
      </c>
      <c r="J19" s="41"/>
    </row>
    <row r="20" spans="1:10" ht="15.75" hidden="1">
      <c r="A20" s="33"/>
      <c r="B20" s="25"/>
      <c r="C20" s="26"/>
      <c r="D20" s="824"/>
      <c r="E20" s="33">
        <v>4241</v>
      </c>
      <c r="F20" s="38" t="s">
        <v>211</v>
      </c>
      <c r="G20" s="39"/>
      <c r="H20" s="40">
        <f>SUM(I20:J20)</f>
        <v>0</v>
      </c>
      <c r="I20" s="40">
        <f>'[4]Բյուջե-2023'!$AB$23</f>
        <v>0</v>
      </c>
      <c r="J20" s="41"/>
    </row>
    <row r="21" spans="1:10" ht="15.75">
      <c r="A21" s="33"/>
      <c r="B21" s="25"/>
      <c r="C21" s="26"/>
      <c r="D21" s="824"/>
      <c r="E21" s="33">
        <v>4232</v>
      </c>
      <c r="F21" s="38" t="s">
        <v>916</v>
      </c>
      <c r="G21" s="39"/>
      <c r="H21" s="40">
        <f>SUM(I21:J21)</f>
        <v>450</v>
      </c>
      <c r="I21" s="40">
        <f>'[4]Բյուջե-2023'!$R$23</f>
        <v>450</v>
      </c>
      <c r="J21" s="41"/>
    </row>
    <row r="22" spans="1:10" ht="24">
      <c r="A22" s="33"/>
      <c r="B22" s="25"/>
      <c r="C22" s="26"/>
      <c r="D22" s="824"/>
      <c r="E22" s="33">
        <v>4252</v>
      </c>
      <c r="F22" s="38" t="s">
        <v>213</v>
      </c>
      <c r="G22" s="39"/>
      <c r="H22" s="40">
        <f t="shared" si="1"/>
        <v>3700</v>
      </c>
      <c r="I22" s="40">
        <f>'[3]Բյուջե-2023'!$AE$23+'[3]Բյուջե-2023'!$AD$23</f>
        <v>3700</v>
      </c>
      <c r="J22" s="41"/>
    </row>
    <row r="23" spans="1:10" ht="15.75">
      <c r="A23" s="33"/>
      <c r="B23" s="25"/>
      <c r="C23" s="26"/>
      <c r="D23" s="824"/>
      <c r="E23" s="33">
        <v>4261</v>
      </c>
      <c r="F23" s="38" t="s">
        <v>214</v>
      </c>
      <c r="G23" s="39"/>
      <c r="H23" s="40">
        <f t="shared" si="0"/>
        <v>1009.6</v>
      </c>
      <c r="I23" s="40">
        <f>'[4]Բյուջե-2023'!$AF$42</f>
        <v>1009.6</v>
      </c>
      <c r="J23" s="41"/>
    </row>
    <row r="24" spans="1:10" ht="15.75">
      <c r="A24" s="33"/>
      <c r="B24" s="25"/>
      <c r="C24" s="26"/>
      <c r="D24" s="824"/>
      <c r="E24" s="33">
        <v>4264</v>
      </c>
      <c r="F24" s="38" t="s">
        <v>216</v>
      </c>
      <c r="G24" s="39"/>
      <c r="H24" s="40">
        <f t="shared" si="0"/>
        <v>9080</v>
      </c>
      <c r="I24" s="40">
        <f>'[3]Բյուջե-2023'!$AG$23</f>
        <v>9080</v>
      </c>
      <c r="J24" s="41"/>
    </row>
    <row r="25" spans="1:10" ht="15.75">
      <c r="A25" s="33"/>
      <c r="B25" s="25"/>
      <c r="C25" s="26"/>
      <c r="D25" s="824"/>
      <c r="E25" s="33">
        <v>4267</v>
      </c>
      <c r="F25" s="38" t="s">
        <v>219</v>
      </c>
      <c r="G25" s="39"/>
      <c r="H25" s="40">
        <f>SUM(I25:J25)</f>
        <v>1296.2</v>
      </c>
      <c r="I25" s="40">
        <f>'[4]Բյուջե-2023'!$AI$42</f>
        <v>1296.2</v>
      </c>
      <c r="J25" s="41"/>
    </row>
    <row r="26" spans="1:10" ht="15.75">
      <c r="A26" s="33"/>
      <c r="B26" s="25"/>
      <c r="C26" s="26"/>
      <c r="D26" s="824"/>
      <c r="E26" s="33">
        <v>4721</v>
      </c>
      <c r="F26" s="38" t="s">
        <v>924</v>
      </c>
      <c r="G26" s="39"/>
      <c r="H26" s="40">
        <f>I26</f>
        <v>270</v>
      </c>
      <c r="I26" s="40">
        <f>'[4]Բյուջե-2023'!$AR$42</f>
        <v>270</v>
      </c>
      <c r="J26" s="41"/>
    </row>
    <row r="27" spans="1:10" ht="15.75">
      <c r="A27" s="33"/>
      <c r="B27" s="25"/>
      <c r="C27" s="26"/>
      <c r="D27" s="824"/>
      <c r="E27" s="33">
        <v>4729</v>
      </c>
      <c r="F27" s="38" t="s">
        <v>924</v>
      </c>
      <c r="G27" s="39"/>
      <c r="H27" s="40">
        <f>SUM(I27:J27)</f>
        <v>300</v>
      </c>
      <c r="I27" s="40">
        <f>'[3]Բյուջե-2023'!$AP$23</f>
        <v>300</v>
      </c>
      <c r="J27" s="41"/>
    </row>
    <row r="28" spans="1:10" ht="15.75">
      <c r="A28" s="33"/>
      <c r="B28" s="25"/>
      <c r="C28" s="26"/>
      <c r="D28" s="824"/>
      <c r="E28" s="33">
        <v>4823</v>
      </c>
      <c r="F28" s="38" t="s">
        <v>919</v>
      </c>
      <c r="G28" s="39"/>
      <c r="H28" s="40">
        <f>SUM(I28:J28)</f>
        <v>172</v>
      </c>
      <c r="I28" s="40">
        <f>'[3]Բյուջե-2023'!$AS$23</f>
        <v>172</v>
      </c>
      <c r="J28" s="41"/>
    </row>
    <row r="29" spans="1:10" ht="24" hidden="1">
      <c r="A29" s="33"/>
      <c r="B29" s="25"/>
      <c r="C29" s="26"/>
      <c r="D29" s="824"/>
      <c r="E29" s="33">
        <v>5113</v>
      </c>
      <c r="F29" s="38" t="s">
        <v>915</v>
      </c>
      <c r="G29" s="39"/>
      <c r="H29" s="40">
        <f>SUM(I29:J29)</f>
        <v>0</v>
      </c>
      <c r="I29" s="40"/>
      <c r="J29" s="41"/>
    </row>
    <row r="30" spans="1:10" ht="15.75">
      <c r="A30" s="33"/>
      <c r="B30" s="25"/>
      <c r="C30" s="26"/>
      <c r="D30" s="824"/>
      <c r="E30" s="33">
        <v>5122</v>
      </c>
      <c r="F30" s="38" t="s">
        <v>909</v>
      </c>
      <c r="G30" s="39"/>
      <c r="H30" s="40">
        <f t="shared" si="0"/>
        <v>4030</v>
      </c>
      <c r="I30" s="40"/>
      <c r="J30" s="41">
        <f>'[4]Բյուջե-2023'!$BC$23</f>
        <v>4030</v>
      </c>
    </row>
    <row r="31" spans="1:10" ht="15.75">
      <c r="A31" s="33"/>
      <c r="B31" s="25"/>
      <c r="C31" s="26"/>
      <c r="D31" s="26"/>
      <c r="E31" s="33">
        <v>5134</v>
      </c>
      <c r="F31" s="579" t="s">
        <v>1020</v>
      </c>
      <c r="G31" s="39"/>
      <c r="H31" s="40">
        <f>SUM(I31:J31)</f>
        <v>0</v>
      </c>
      <c r="I31" s="40"/>
      <c r="J31" s="41"/>
    </row>
    <row r="32" spans="1:10" ht="37.5" customHeight="1" hidden="1">
      <c r="A32" s="33">
        <v>2112</v>
      </c>
      <c r="B32" s="25" t="s">
        <v>352</v>
      </c>
      <c r="C32" s="26">
        <v>1</v>
      </c>
      <c r="D32" s="26">
        <v>2</v>
      </c>
      <c r="E32" s="26"/>
      <c r="F32" s="38" t="s">
        <v>536</v>
      </c>
      <c r="G32" s="39" t="s">
        <v>537</v>
      </c>
      <c r="H32" s="40">
        <f t="shared" si="0"/>
        <v>0</v>
      </c>
      <c r="I32" s="41">
        <f>SUM(I34:I35)</f>
        <v>0</v>
      </c>
      <c r="J32" s="41">
        <f>SUM(J34:J35)</f>
        <v>0</v>
      </c>
    </row>
    <row r="33" spans="1:10" ht="36" hidden="1">
      <c r="A33" s="33"/>
      <c r="B33" s="25"/>
      <c r="C33" s="26"/>
      <c r="D33" s="26"/>
      <c r="E33" s="26"/>
      <c r="F33" s="38" t="s">
        <v>297</v>
      </c>
      <c r="G33" s="39"/>
      <c r="H33" s="40">
        <f t="shared" si="0"/>
        <v>0</v>
      </c>
      <c r="I33" s="41"/>
      <c r="J33" s="41"/>
    </row>
    <row r="34" spans="1:10" ht="15.75" hidden="1">
      <c r="A34" s="33"/>
      <c r="B34" s="25"/>
      <c r="C34" s="26"/>
      <c r="D34" s="26"/>
      <c r="E34" s="26"/>
      <c r="F34" s="38" t="s">
        <v>298</v>
      </c>
      <c r="G34" s="39"/>
      <c r="H34" s="40">
        <f t="shared" si="0"/>
        <v>0</v>
      </c>
      <c r="I34" s="41"/>
      <c r="J34" s="41"/>
    </row>
    <row r="35" spans="1:10" ht="15.75" hidden="1">
      <c r="A35" s="33"/>
      <c r="B35" s="25"/>
      <c r="C35" s="26"/>
      <c r="D35" s="26"/>
      <c r="E35" s="26"/>
      <c r="F35" s="38" t="s">
        <v>298</v>
      </c>
      <c r="G35" s="39"/>
      <c r="H35" s="40">
        <f t="shared" si="0"/>
        <v>0</v>
      </c>
      <c r="I35" s="41"/>
      <c r="J35" s="41"/>
    </row>
    <row r="36" spans="1:10" ht="228" hidden="1">
      <c r="A36" s="33">
        <v>2113</v>
      </c>
      <c r="B36" s="25" t="s">
        <v>352</v>
      </c>
      <c r="C36" s="26">
        <v>1</v>
      </c>
      <c r="D36" s="26">
        <v>3</v>
      </c>
      <c r="E36" s="26"/>
      <c r="F36" s="38" t="s">
        <v>540</v>
      </c>
      <c r="G36" s="39" t="s">
        <v>541</v>
      </c>
      <c r="H36" s="40">
        <f t="shared" si="0"/>
        <v>0</v>
      </c>
      <c r="I36" s="41">
        <f>SUM(I38:I39)</f>
        <v>0</v>
      </c>
      <c r="J36" s="41">
        <f>SUM(J38:J39)</f>
        <v>0</v>
      </c>
    </row>
    <row r="37" spans="1:10" ht="36" hidden="1">
      <c r="A37" s="33"/>
      <c r="B37" s="25"/>
      <c r="C37" s="26"/>
      <c r="D37" s="26"/>
      <c r="E37" s="26"/>
      <c r="F37" s="38" t="s">
        <v>297</v>
      </c>
      <c r="G37" s="39"/>
      <c r="H37" s="40">
        <f t="shared" si="0"/>
        <v>0</v>
      </c>
      <c r="I37" s="41"/>
      <c r="J37" s="41"/>
    </row>
    <row r="38" spans="1:10" ht="15.75" hidden="1">
      <c r="A38" s="33"/>
      <c r="B38" s="25"/>
      <c r="C38" s="26"/>
      <c r="D38" s="26"/>
      <c r="E38" s="26"/>
      <c r="F38" s="38" t="s">
        <v>298</v>
      </c>
      <c r="G38" s="39"/>
      <c r="H38" s="40">
        <f t="shared" si="0"/>
        <v>0</v>
      </c>
      <c r="I38" s="41"/>
      <c r="J38" s="41"/>
    </row>
    <row r="39" spans="1:10" ht="15.75" hidden="1">
      <c r="A39" s="33"/>
      <c r="B39" s="25"/>
      <c r="C39" s="26"/>
      <c r="D39" s="26"/>
      <c r="E39" s="26"/>
      <c r="F39" s="38" t="s">
        <v>298</v>
      </c>
      <c r="G39" s="39"/>
      <c r="H39" s="40">
        <f t="shared" si="0"/>
        <v>0</v>
      </c>
      <c r="I39" s="41"/>
      <c r="J39" s="41"/>
    </row>
    <row r="40" spans="1:10" ht="285" hidden="1">
      <c r="A40" s="33">
        <v>2120</v>
      </c>
      <c r="B40" s="25" t="s">
        <v>352</v>
      </c>
      <c r="C40" s="26">
        <v>2</v>
      </c>
      <c r="D40" s="26">
        <v>0</v>
      </c>
      <c r="E40" s="26"/>
      <c r="F40" s="34" t="s">
        <v>796</v>
      </c>
      <c r="G40" s="43" t="s">
        <v>543</v>
      </c>
      <c r="H40" s="40">
        <f t="shared" si="0"/>
        <v>0</v>
      </c>
      <c r="I40" s="41">
        <f>SUM(I41+I45)</f>
        <v>0</v>
      </c>
      <c r="J40" s="41">
        <f>SUM(J41+J45)</f>
        <v>0</v>
      </c>
    </row>
    <row r="41" spans="1:10" ht="16.5" customHeight="1" hidden="1">
      <c r="A41" s="33">
        <v>2121</v>
      </c>
      <c r="B41" s="25" t="s">
        <v>352</v>
      </c>
      <c r="C41" s="26">
        <v>2</v>
      </c>
      <c r="D41" s="26">
        <v>1</v>
      </c>
      <c r="E41" s="26"/>
      <c r="F41" s="44" t="s">
        <v>140</v>
      </c>
      <c r="G41" s="39" t="s">
        <v>544</v>
      </c>
      <c r="H41" s="40">
        <f t="shared" si="0"/>
        <v>0</v>
      </c>
      <c r="I41" s="41">
        <f>SUM(I43:I44)</f>
        <v>0</v>
      </c>
      <c r="J41" s="41">
        <f>SUM(J43:J44)</f>
        <v>0</v>
      </c>
    </row>
    <row r="42" spans="1:10" ht="36" hidden="1">
      <c r="A42" s="33"/>
      <c r="B42" s="25"/>
      <c r="C42" s="26"/>
      <c r="D42" s="26"/>
      <c r="E42" s="26"/>
      <c r="F42" s="38" t="s">
        <v>297</v>
      </c>
      <c r="G42" s="39"/>
      <c r="H42" s="40">
        <f t="shared" si="0"/>
        <v>0</v>
      </c>
      <c r="I42" s="41"/>
      <c r="J42" s="41"/>
    </row>
    <row r="43" spans="1:10" ht="15.75" hidden="1">
      <c r="A43" s="33"/>
      <c r="B43" s="25"/>
      <c r="C43" s="26"/>
      <c r="D43" s="26"/>
      <c r="E43" s="26"/>
      <c r="F43" s="38" t="s">
        <v>298</v>
      </c>
      <c r="G43" s="39"/>
      <c r="H43" s="40">
        <f t="shared" si="0"/>
        <v>0</v>
      </c>
      <c r="I43" s="41"/>
      <c r="J43" s="41"/>
    </row>
    <row r="44" spans="1:10" ht="15.75" hidden="1">
      <c r="A44" s="33"/>
      <c r="B44" s="25"/>
      <c r="C44" s="26"/>
      <c r="D44" s="26"/>
      <c r="E44" s="26"/>
      <c r="F44" s="38" t="s">
        <v>298</v>
      </c>
      <c r="G44" s="39"/>
      <c r="H44" s="40">
        <f t="shared" si="0"/>
        <v>0</v>
      </c>
      <c r="I44" s="41"/>
      <c r="J44" s="41"/>
    </row>
    <row r="45" spans="1:10" ht="409.5" hidden="1">
      <c r="A45" s="33">
        <v>2122</v>
      </c>
      <c r="B45" s="25" t="s">
        <v>352</v>
      </c>
      <c r="C45" s="26">
        <v>2</v>
      </c>
      <c r="D45" s="26">
        <v>2</v>
      </c>
      <c r="E45" s="26"/>
      <c r="F45" s="38" t="s">
        <v>545</v>
      </c>
      <c r="G45" s="39" t="s">
        <v>546</v>
      </c>
      <c r="H45" s="40">
        <f t="shared" si="0"/>
        <v>0</v>
      </c>
      <c r="I45" s="41">
        <f>SUM(I47:I48)</f>
        <v>0</v>
      </c>
      <c r="J45" s="41">
        <f>SUM(J47:J48)</f>
        <v>0</v>
      </c>
    </row>
    <row r="46" spans="1:10" ht="36" hidden="1">
      <c r="A46" s="33"/>
      <c r="B46" s="25"/>
      <c r="C46" s="26"/>
      <c r="D46" s="26"/>
      <c r="E46" s="26"/>
      <c r="F46" s="38" t="s">
        <v>297</v>
      </c>
      <c r="G46" s="39"/>
      <c r="H46" s="40">
        <f t="shared" si="0"/>
        <v>0</v>
      </c>
      <c r="I46" s="41"/>
      <c r="J46" s="41"/>
    </row>
    <row r="47" spans="1:10" ht="15.75" hidden="1">
      <c r="A47" s="33"/>
      <c r="B47" s="25"/>
      <c r="C47" s="26"/>
      <c r="D47" s="26"/>
      <c r="E47" s="26"/>
      <c r="F47" s="38" t="s">
        <v>298</v>
      </c>
      <c r="G47" s="39"/>
      <c r="H47" s="40">
        <f t="shared" si="0"/>
        <v>0</v>
      </c>
      <c r="I47" s="41"/>
      <c r="J47" s="41"/>
    </row>
    <row r="48" spans="1:10" ht="15.75" hidden="1">
      <c r="A48" s="33"/>
      <c r="B48" s="25"/>
      <c r="C48" s="26"/>
      <c r="D48" s="26"/>
      <c r="E48" s="26"/>
      <c r="F48" s="38" t="s">
        <v>298</v>
      </c>
      <c r="G48" s="39"/>
      <c r="H48" s="40">
        <f t="shared" si="0"/>
        <v>0</v>
      </c>
      <c r="I48" s="41"/>
      <c r="J48" s="41"/>
    </row>
    <row r="49" spans="1:10" ht="15" customHeight="1">
      <c r="A49" s="33">
        <v>2130</v>
      </c>
      <c r="B49" s="25" t="s">
        <v>352</v>
      </c>
      <c r="C49" s="26">
        <v>3</v>
      </c>
      <c r="D49" s="26">
        <v>0</v>
      </c>
      <c r="E49" s="26"/>
      <c r="F49" s="34" t="s">
        <v>797</v>
      </c>
      <c r="G49" s="45" t="s">
        <v>548</v>
      </c>
      <c r="H49" s="40">
        <f t="shared" si="0"/>
        <v>1834</v>
      </c>
      <c r="I49" s="46">
        <f>SUM(I50,I54,I58)</f>
        <v>1834</v>
      </c>
      <c r="J49" s="46"/>
    </row>
    <row r="50" spans="1:10" ht="370.5" hidden="1">
      <c r="A50" s="33">
        <v>2131</v>
      </c>
      <c r="B50" s="25" t="s">
        <v>352</v>
      </c>
      <c r="C50" s="26">
        <v>3</v>
      </c>
      <c r="D50" s="26">
        <v>1</v>
      </c>
      <c r="E50" s="26"/>
      <c r="F50" s="38" t="s">
        <v>549</v>
      </c>
      <c r="G50" s="39" t="s">
        <v>550</v>
      </c>
      <c r="H50" s="40">
        <f t="shared" si="0"/>
        <v>0</v>
      </c>
      <c r="I50" s="41">
        <f>SUM(I52:I53)</f>
        <v>0</v>
      </c>
      <c r="J50" s="41">
        <f>SUM(J52:J53)</f>
        <v>0</v>
      </c>
    </row>
    <row r="51" spans="1:10" ht="36" hidden="1">
      <c r="A51" s="33"/>
      <c r="B51" s="25"/>
      <c r="C51" s="26"/>
      <c r="D51" s="26"/>
      <c r="E51" s="26"/>
      <c r="F51" s="38" t="s">
        <v>297</v>
      </c>
      <c r="G51" s="39"/>
      <c r="H51" s="40">
        <f t="shared" si="0"/>
        <v>0</v>
      </c>
      <c r="I51" s="41"/>
      <c r="J51" s="41"/>
    </row>
    <row r="52" spans="1:10" ht="15.75" hidden="1">
      <c r="A52" s="33"/>
      <c r="B52" s="25"/>
      <c r="C52" s="26"/>
      <c r="D52" s="26"/>
      <c r="E52" s="26"/>
      <c r="F52" s="38" t="s">
        <v>298</v>
      </c>
      <c r="G52" s="39"/>
      <c r="H52" s="40">
        <f t="shared" si="0"/>
        <v>0</v>
      </c>
      <c r="I52" s="41"/>
      <c r="J52" s="41"/>
    </row>
    <row r="53" spans="1:10" ht="15.75" hidden="1">
      <c r="A53" s="33"/>
      <c r="B53" s="25"/>
      <c r="C53" s="26"/>
      <c r="D53" s="26"/>
      <c r="E53" s="26"/>
      <c r="F53" s="38" t="s">
        <v>298</v>
      </c>
      <c r="G53" s="39"/>
      <c r="H53" s="40">
        <f t="shared" si="0"/>
        <v>0</v>
      </c>
      <c r="I53" s="41"/>
      <c r="J53" s="41"/>
    </row>
    <row r="54" spans="1:10" ht="14.25" customHeight="1" hidden="1">
      <c r="A54" s="33">
        <v>2132</v>
      </c>
      <c r="B54" s="25" t="s">
        <v>352</v>
      </c>
      <c r="C54" s="26">
        <v>3</v>
      </c>
      <c r="D54" s="26">
        <v>2</v>
      </c>
      <c r="E54" s="26"/>
      <c r="F54" s="38" t="s">
        <v>551</v>
      </c>
      <c r="G54" s="39" t="s">
        <v>552</v>
      </c>
      <c r="H54" s="40">
        <f t="shared" si="0"/>
        <v>0</v>
      </c>
      <c r="I54" s="41">
        <f>SUM(I56:I57)</f>
        <v>0</v>
      </c>
      <c r="J54" s="41">
        <f>SUM(J56:J57)</f>
        <v>0</v>
      </c>
    </row>
    <row r="55" spans="1:10" ht="36" hidden="1">
      <c r="A55" s="33"/>
      <c r="B55" s="25"/>
      <c r="C55" s="26"/>
      <c r="D55" s="26"/>
      <c r="E55" s="26"/>
      <c r="F55" s="38" t="s">
        <v>297</v>
      </c>
      <c r="G55" s="39"/>
      <c r="H55" s="40">
        <f t="shared" si="0"/>
        <v>0</v>
      </c>
      <c r="I55" s="41"/>
      <c r="J55" s="41"/>
    </row>
    <row r="56" spans="1:10" ht="15.75" hidden="1">
      <c r="A56" s="33"/>
      <c r="B56" s="25"/>
      <c r="C56" s="26"/>
      <c r="D56" s="26"/>
      <c r="E56" s="26"/>
      <c r="F56" s="38" t="s">
        <v>298</v>
      </c>
      <c r="G56" s="39"/>
      <c r="H56" s="40">
        <f t="shared" si="0"/>
        <v>0</v>
      </c>
      <c r="I56" s="41"/>
      <c r="J56" s="41"/>
    </row>
    <row r="57" spans="1:10" ht="15.75" hidden="1">
      <c r="A57" s="33"/>
      <c r="B57" s="25"/>
      <c r="C57" s="26"/>
      <c r="D57" s="26"/>
      <c r="E57" s="26"/>
      <c r="F57" s="38" t="s">
        <v>298</v>
      </c>
      <c r="G57" s="39"/>
      <c r="H57" s="40">
        <f t="shared" si="0"/>
        <v>0</v>
      </c>
      <c r="I57" s="41"/>
      <c r="J57" s="41"/>
    </row>
    <row r="58" spans="1:10" ht="13.5" customHeight="1">
      <c r="A58" s="33">
        <v>2133</v>
      </c>
      <c r="B58" s="25" t="s">
        <v>352</v>
      </c>
      <c r="C58" s="26">
        <v>3</v>
      </c>
      <c r="D58" s="26">
        <v>3</v>
      </c>
      <c r="E58" s="26"/>
      <c r="F58" s="38" t="s">
        <v>553</v>
      </c>
      <c r="G58" s="39" t="s">
        <v>554</v>
      </c>
      <c r="H58" s="40">
        <f t="shared" si="0"/>
        <v>1834</v>
      </c>
      <c r="I58" s="41">
        <f>'[4]Բյուջե-2023'!$R$25</f>
        <v>1834</v>
      </c>
      <c r="J58" s="41"/>
    </row>
    <row r="59" spans="1:10" ht="36" hidden="1">
      <c r="A59" s="33"/>
      <c r="B59" s="25"/>
      <c r="C59" s="26"/>
      <c r="D59" s="26"/>
      <c r="E59" s="26"/>
      <c r="F59" s="38" t="s">
        <v>297</v>
      </c>
      <c r="G59" s="39"/>
      <c r="H59" s="40"/>
      <c r="I59" s="41"/>
      <c r="J59" s="41"/>
    </row>
    <row r="60" spans="1:10" ht="24" hidden="1">
      <c r="A60" s="33"/>
      <c r="B60" s="25"/>
      <c r="C60" s="26"/>
      <c r="D60" s="26"/>
      <c r="E60" s="26">
        <v>4111</v>
      </c>
      <c r="F60" s="47" t="s">
        <v>191</v>
      </c>
      <c r="G60" s="48"/>
      <c r="H60" s="49">
        <f>I60</f>
        <v>0</v>
      </c>
      <c r="I60" s="50">
        <f>'[2]Բյուջե-2022'!$E$27</f>
        <v>0</v>
      </c>
      <c r="J60" s="41"/>
    </row>
    <row r="61" spans="1:10" ht="15.75" hidden="1">
      <c r="A61" s="33"/>
      <c r="B61" s="25"/>
      <c r="C61" s="26"/>
      <c r="D61" s="26"/>
      <c r="E61" s="26">
        <v>4131</v>
      </c>
      <c r="F61" s="47" t="s">
        <v>794</v>
      </c>
      <c r="G61" s="48"/>
      <c r="H61" s="49">
        <f>I61</f>
        <v>0</v>
      </c>
      <c r="I61" s="50"/>
      <c r="J61" s="41"/>
    </row>
    <row r="62" spans="1:10" ht="15.75">
      <c r="A62" s="33"/>
      <c r="B62" s="25"/>
      <c r="C62" s="26"/>
      <c r="D62" s="824"/>
      <c r="E62" s="26">
        <v>4232</v>
      </c>
      <c r="F62" s="38" t="s">
        <v>872</v>
      </c>
      <c r="G62" s="39"/>
      <c r="H62" s="40">
        <f>I62</f>
        <v>162</v>
      </c>
      <c r="I62" s="41">
        <f>'[3]Բյուջե-2023'!$R$42</f>
        <v>162</v>
      </c>
      <c r="J62" s="41"/>
    </row>
    <row r="63" spans="1:10" ht="15.75" hidden="1">
      <c r="A63" s="33"/>
      <c r="B63" s="25"/>
      <c r="C63" s="26"/>
      <c r="D63" s="26"/>
      <c r="E63" s="26">
        <v>4267</v>
      </c>
      <c r="F63" s="38" t="s">
        <v>219</v>
      </c>
      <c r="G63" s="48"/>
      <c r="H63" s="49">
        <f>I63</f>
        <v>0</v>
      </c>
      <c r="I63" s="50"/>
      <c r="J63" s="41"/>
    </row>
    <row r="64" spans="1:10" ht="24.75" customHeight="1" hidden="1">
      <c r="A64" s="33">
        <v>2140</v>
      </c>
      <c r="B64" s="25" t="s">
        <v>352</v>
      </c>
      <c r="C64" s="26">
        <v>4</v>
      </c>
      <c r="D64" s="26">
        <v>0</v>
      </c>
      <c r="E64" s="26"/>
      <c r="F64" s="34" t="s">
        <v>798</v>
      </c>
      <c r="G64" s="35" t="s">
        <v>556</v>
      </c>
      <c r="H64" s="40">
        <f t="shared" si="0"/>
        <v>0</v>
      </c>
      <c r="I64" s="41">
        <f>SUM(I65)</f>
        <v>0</v>
      </c>
      <c r="J64" s="41">
        <f>SUM(J65)</f>
        <v>0</v>
      </c>
    </row>
    <row r="65" spans="1:10" ht="199.5" hidden="1">
      <c r="A65" s="33">
        <v>2141</v>
      </c>
      <c r="B65" s="25" t="s">
        <v>352</v>
      </c>
      <c r="C65" s="26">
        <v>4</v>
      </c>
      <c r="D65" s="26">
        <v>1</v>
      </c>
      <c r="E65" s="26"/>
      <c r="F65" s="38" t="s">
        <v>557</v>
      </c>
      <c r="G65" s="51" t="s">
        <v>558</v>
      </c>
      <c r="H65" s="40">
        <f t="shared" si="0"/>
        <v>0</v>
      </c>
      <c r="I65" s="41">
        <f>SUM(I67:I68)</f>
        <v>0</v>
      </c>
      <c r="J65" s="41">
        <f>SUM(J67:J68)</f>
        <v>0</v>
      </c>
    </row>
    <row r="66" spans="1:10" ht="36" hidden="1">
      <c r="A66" s="33"/>
      <c r="B66" s="25"/>
      <c r="C66" s="26"/>
      <c r="D66" s="26"/>
      <c r="E66" s="26"/>
      <c r="F66" s="38" t="s">
        <v>297</v>
      </c>
      <c r="G66" s="39"/>
      <c r="H66" s="40">
        <f t="shared" si="0"/>
        <v>0</v>
      </c>
      <c r="I66" s="41"/>
      <c r="J66" s="41"/>
    </row>
    <row r="67" spans="1:10" ht="15.75" hidden="1">
      <c r="A67" s="33"/>
      <c r="B67" s="25"/>
      <c r="C67" s="26"/>
      <c r="D67" s="26"/>
      <c r="E67" s="26"/>
      <c r="F67" s="38" t="s">
        <v>298</v>
      </c>
      <c r="G67" s="39"/>
      <c r="H67" s="40">
        <f t="shared" si="0"/>
        <v>0</v>
      </c>
      <c r="I67" s="41"/>
      <c r="J67" s="41"/>
    </row>
    <row r="68" spans="1:10" ht="15.75" hidden="1">
      <c r="A68" s="33"/>
      <c r="B68" s="25"/>
      <c r="C68" s="26"/>
      <c r="D68" s="26"/>
      <c r="E68" s="26"/>
      <c r="F68" s="38" t="s">
        <v>298</v>
      </c>
      <c r="G68" s="39"/>
      <c r="H68" s="40">
        <f t="shared" si="0"/>
        <v>0</v>
      </c>
      <c r="I68" s="41"/>
      <c r="J68" s="41"/>
    </row>
    <row r="69" spans="1:10" ht="42" customHeight="1" hidden="1">
      <c r="A69" s="33">
        <v>2150</v>
      </c>
      <c r="B69" s="25" t="s">
        <v>352</v>
      </c>
      <c r="C69" s="26">
        <v>5</v>
      </c>
      <c r="D69" s="26">
        <v>0</v>
      </c>
      <c r="E69" s="26"/>
      <c r="F69" s="34" t="s">
        <v>799</v>
      </c>
      <c r="G69" s="35" t="s">
        <v>560</v>
      </c>
      <c r="H69" s="40">
        <f t="shared" si="0"/>
        <v>0</v>
      </c>
      <c r="I69" s="41">
        <f>SUM(I70)</f>
        <v>0</v>
      </c>
      <c r="J69" s="41">
        <f>SUM(J70)</f>
        <v>0</v>
      </c>
    </row>
    <row r="70" spans="1:10" ht="25.5" customHeight="1" hidden="1">
      <c r="A70" s="33">
        <v>2151</v>
      </c>
      <c r="B70" s="25" t="s">
        <v>352</v>
      </c>
      <c r="C70" s="26">
        <v>5</v>
      </c>
      <c r="D70" s="26">
        <v>1</v>
      </c>
      <c r="E70" s="26"/>
      <c r="F70" s="38" t="s">
        <v>561</v>
      </c>
      <c r="G70" s="51" t="s">
        <v>562</v>
      </c>
      <c r="H70" s="40">
        <f t="shared" si="0"/>
        <v>0</v>
      </c>
      <c r="I70" s="41">
        <f>SUM(I72:I73)</f>
        <v>0</v>
      </c>
      <c r="J70" s="41">
        <f>SUM(J72:J73)</f>
        <v>0</v>
      </c>
    </row>
    <row r="71" spans="1:10" ht="36" hidden="1">
      <c r="A71" s="33"/>
      <c r="B71" s="25"/>
      <c r="C71" s="26"/>
      <c r="D71" s="26"/>
      <c r="E71" s="26"/>
      <c r="F71" s="38" t="s">
        <v>297</v>
      </c>
      <c r="G71" s="39"/>
      <c r="H71" s="40">
        <f t="shared" si="0"/>
        <v>0</v>
      </c>
      <c r="I71" s="41"/>
      <c r="J71" s="41"/>
    </row>
    <row r="72" spans="1:10" ht="15.75" hidden="1">
      <c r="A72" s="33"/>
      <c r="B72" s="25"/>
      <c r="C72" s="26"/>
      <c r="D72" s="26"/>
      <c r="E72" s="26"/>
      <c r="F72" s="38" t="s">
        <v>298</v>
      </c>
      <c r="G72" s="39"/>
      <c r="H72" s="40">
        <f t="shared" si="0"/>
        <v>0</v>
      </c>
      <c r="I72" s="41"/>
      <c r="J72" s="41"/>
    </row>
    <row r="73" spans="1:10" ht="15.75" hidden="1">
      <c r="A73" s="33"/>
      <c r="B73" s="25"/>
      <c r="C73" s="26"/>
      <c r="D73" s="26"/>
      <c r="E73" s="26"/>
      <c r="F73" s="38" t="s">
        <v>298</v>
      </c>
      <c r="G73" s="39"/>
      <c r="H73" s="40">
        <f t="shared" si="0"/>
        <v>0</v>
      </c>
      <c r="I73" s="41"/>
      <c r="J73" s="41"/>
    </row>
    <row r="74" spans="1:10" ht="24" customHeight="1">
      <c r="A74" s="33">
        <v>2160</v>
      </c>
      <c r="B74" s="25" t="s">
        <v>352</v>
      </c>
      <c r="C74" s="26">
        <v>6</v>
      </c>
      <c r="D74" s="26">
        <v>0</v>
      </c>
      <c r="E74" s="26"/>
      <c r="F74" s="34" t="s">
        <v>800</v>
      </c>
      <c r="G74" s="35" t="s">
        <v>564</v>
      </c>
      <c r="H74" s="40">
        <f t="shared" si="0"/>
        <v>128821.8</v>
      </c>
      <c r="I74" s="40">
        <f>SUM(I75)</f>
        <v>113671.8</v>
      </c>
      <c r="J74" s="40">
        <f>SUM(J75)</f>
        <v>15150</v>
      </c>
    </row>
    <row r="75" spans="1:10" ht="24.75" customHeight="1">
      <c r="A75" s="33">
        <v>2161</v>
      </c>
      <c r="B75" s="25" t="s">
        <v>352</v>
      </c>
      <c r="C75" s="26">
        <v>6</v>
      </c>
      <c r="D75" s="26">
        <v>1</v>
      </c>
      <c r="E75" s="26"/>
      <c r="F75" s="38" t="s">
        <v>565</v>
      </c>
      <c r="G75" s="39" t="s">
        <v>566</v>
      </c>
      <c r="H75" s="40">
        <f t="shared" si="0"/>
        <v>128821.8</v>
      </c>
      <c r="I75" s="40">
        <f>SUM(I76:I90)</f>
        <v>113671.8</v>
      </c>
      <c r="J75" s="40">
        <f>SUM(J87:J90)</f>
        <v>15150</v>
      </c>
    </row>
    <row r="76" spans="1:10" ht="36" hidden="1">
      <c r="A76" s="33"/>
      <c r="B76" s="25"/>
      <c r="C76" s="26"/>
      <c r="D76" s="26"/>
      <c r="E76" s="26"/>
      <c r="F76" s="38" t="s">
        <v>297</v>
      </c>
      <c r="G76" s="39"/>
      <c r="H76" s="40">
        <f t="shared" si="0"/>
        <v>0</v>
      </c>
      <c r="I76" s="41"/>
      <c r="J76" s="41"/>
    </row>
    <row r="77" spans="1:10" ht="15.75" hidden="1">
      <c r="A77" s="33"/>
      <c r="B77" s="25"/>
      <c r="C77" s="26"/>
      <c r="D77" s="26"/>
      <c r="E77" s="26">
        <v>4234</v>
      </c>
      <c r="F77" s="38" t="s">
        <v>871</v>
      </c>
      <c r="G77" s="39"/>
      <c r="H77" s="40">
        <f>I77</f>
        <v>0</v>
      </c>
      <c r="I77" s="41"/>
      <c r="J77" s="41"/>
    </row>
    <row r="78" spans="1:10" ht="15.75" hidden="1">
      <c r="A78" s="33"/>
      <c r="B78" s="25"/>
      <c r="C78" s="26"/>
      <c r="D78" s="26"/>
      <c r="E78" s="26">
        <v>4235</v>
      </c>
      <c r="F78" s="38" t="s">
        <v>207</v>
      </c>
      <c r="G78" s="39"/>
      <c r="H78" s="40">
        <f>I78</f>
        <v>0</v>
      </c>
      <c r="I78" s="40"/>
      <c r="J78" s="41"/>
    </row>
    <row r="79" spans="1:10" ht="15.75" hidden="1">
      <c r="A79" s="33"/>
      <c r="B79" s="25"/>
      <c r="C79" s="26"/>
      <c r="D79" s="26"/>
      <c r="E79" s="52">
        <v>4239</v>
      </c>
      <c r="F79" s="38" t="s">
        <v>210</v>
      </c>
      <c r="G79" s="53"/>
      <c r="H79" s="40">
        <f>I79</f>
        <v>0</v>
      </c>
      <c r="I79" s="54"/>
      <c r="J79" s="41"/>
    </row>
    <row r="80" spans="1:10" ht="15.75">
      <c r="A80" s="33"/>
      <c r="B80" s="25"/>
      <c r="C80" s="26"/>
      <c r="D80" s="824"/>
      <c r="E80" s="52">
        <v>4115</v>
      </c>
      <c r="F80" s="38" t="s">
        <v>1032</v>
      </c>
      <c r="G80" s="53"/>
      <c r="H80" s="40">
        <f>I80</f>
        <v>1000</v>
      </c>
      <c r="I80" s="54">
        <f>'[3]Բյուջե-2023'!$F$26</f>
        <v>1000</v>
      </c>
      <c r="J80" s="41"/>
    </row>
    <row r="81" spans="1:10" ht="13.5" customHeight="1">
      <c r="A81" s="33"/>
      <c r="B81" s="25"/>
      <c r="C81" s="26"/>
      <c r="D81" s="824"/>
      <c r="E81" s="26">
        <v>4216</v>
      </c>
      <c r="F81" s="38" t="s">
        <v>928</v>
      </c>
      <c r="G81" s="39"/>
      <c r="H81" s="40">
        <f>SUM(I81:J81)</f>
        <v>1500</v>
      </c>
      <c r="I81" s="41">
        <f>'[3]Բյուջե-2023'!$BG$26</f>
        <v>1500</v>
      </c>
      <c r="J81" s="41"/>
    </row>
    <row r="82" spans="1:10" ht="13.5" customHeight="1">
      <c r="A82" s="33"/>
      <c r="B82" s="25"/>
      <c r="C82" s="26"/>
      <c r="D82" s="824"/>
      <c r="E82" s="26">
        <v>4234</v>
      </c>
      <c r="F82" s="38" t="s">
        <v>871</v>
      </c>
      <c r="G82" s="39"/>
      <c r="H82" s="40">
        <f>I82</f>
        <v>600</v>
      </c>
      <c r="I82" s="41">
        <f>'[3]Բյուջե-2023'!$V$26</f>
        <v>600</v>
      </c>
      <c r="J82" s="41"/>
    </row>
    <row r="83" spans="1:10" ht="15.75">
      <c r="A83" s="33"/>
      <c r="B83" s="25"/>
      <c r="C83" s="26"/>
      <c r="D83" s="824"/>
      <c r="E83" s="26">
        <v>4269</v>
      </c>
      <c r="F83" s="38" t="s">
        <v>930</v>
      </c>
      <c r="G83" s="39"/>
      <c r="H83" s="40">
        <f>I83</f>
        <v>500</v>
      </c>
      <c r="I83" s="41">
        <f>'[3]Բյուջե-2023'!$AL$26</f>
        <v>500</v>
      </c>
      <c r="J83" s="41"/>
    </row>
    <row r="84" spans="1:10" ht="13.5" customHeight="1">
      <c r="A84" s="33"/>
      <c r="B84" s="25"/>
      <c r="C84" s="26"/>
      <c r="D84" s="824"/>
      <c r="E84" s="26">
        <v>4241</v>
      </c>
      <c r="F84" s="38" t="s">
        <v>347</v>
      </c>
      <c r="G84" s="39"/>
      <c r="H84" s="40">
        <f>SUM(I84:J84)</f>
        <v>6471.8</v>
      </c>
      <c r="I84" s="41">
        <f>'[4]Բյուջե-2023'!$AB$26</f>
        <v>6471.8</v>
      </c>
      <c r="J84" s="41"/>
    </row>
    <row r="85" spans="1:10" ht="23.25" customHeight="1">
      <c r="A85" s="33"/>
      <c r="B85" s="25"/>
      <c r="C85" s="26"/>
      <c r="D85" s="824"/>
      <c r="E85" s="52">
        <v>4511</v>
      </c>
      <c r="F85" s="47" t="s">
        <v>228</v>
      </c>
      <c r="G85" s="53"/>
      <c r="H85" s="41">
        <f>I85</f>
        <v>98200</v>
      </c>
      <c r="I85" s="588">
        <f>'[3]Բյուջե-2023'!$C$21</f>
        <v>98200</v>
      </c>
      <c r="J85" s="41"/>
    </row>
    <row r="86" spans="1:10" ht="13.5" customHeight="1">
      <c r="A86" s="33"/>
      <c r="B86" s="25"/>
      <c r="C86" s="26"/>
      <c r="D86" s="824"/>
      <c r="E86" s="26">
        <v>4823</v>
      </c>
      <c r="F86" s="38" t="s">
        <v>449</v>
      </c>
      <c r="G86" s="39"/>
      <c r="H86" s="40">
        <f>SUM(I86:J86)</f>
        <v>5400</v>
      </c>
      <c r="I86" s="41">
        <f>'[3]Բյուջե-2023'!$AS$26</f>
        <v>5400</v>
      </c>
      <c r="J86" s="41"/>
    </row>
    <row r="87" spans="1:10" ht="23.25" customHeight="1" hidden="1">
      <c r="A87" s="33"/>
      <c r="B87" s="25"/>
      <c r="C87" s="26"/>
      <c r="D87" s="26"/>
      <c r="E87" s="26">
        <v>5113</v>
      </c>
      <c r="F87" s="38" t="s">
        <v>915</v>
      </c>
      <c r="G87" s="39"/>
      <c r="H87" s="40"/>
      <c r="I87" s="41"/>
      <c r="J87" s="41"/>
    </row>
    <row r="88" spans="1:10" ht="13.5" customHeight="1" hidden="1">
      <c r="A88" s="33"/>
      <c r="B88" s="25"/>
      <c r="C88" s="26"/>
      <c r="D88" s="26"/>
      <c r="E88" s="26">
        <v>5111</v>
      </c>
      <c r="F88" s="38" t="s">
        <v>1027</v>
      </c>
      <c r="G88" s="39"/>
      <c r="H88" s="40">
        <f>SUM(I88:J88)</f>
        <v>0</v>
      </c>
      <c r="I88" s="41"/>
      <c r="J88" s="41"/>
    </row>
    <row r="89" spans="1:10" ht="13.5" customHeight="1">
      <c r="A89" s="33"/>
      <c r="B89" s="25"/>
      <c r="C89" s="26"/>
      <c r="D89" s="26"/>
      <c r="E89" s="26">
        <v>5122</v>
      </c>
      <c r="F89" s="38" t="s">
        <v>909</v>
      </c>
      <c r="G89" s="39"/>
      <c r="H89" s="40">
        <f>SUM(I89:J89)</f>
        <v>4350</v>
      </c>
      <c r="I89" s="41"/>
      <c r="J89" s="41">
        <f>'[4]Բյուջե-2023'!$BC$26</f>
        <v>4350</v>
      </c>
    </row>
    <row r="90" spans="1:10" ht="13.5" customHeight="1">
      <c r="A90" s="33"/>
      <c r="B90" s="25"/>
      <c r="C90" s="26"/>
      <c r="D90" s="26"/>
      <c r="E90" s="26">
        <v>5129</v>
      </c>
      <c r="F90" s="38" t="s">
        <v>1026</v>
      </c>
      <c r="G90" s="39"/>
      <c r="H90" s="40">
        <f t="shared" si="0"/>
        <v>10800</v>
      </c>
      <c r="I90" s="41"/>
      <c r="J90" s="41">
        <f>'[4]Բյուջե-2023'!$AX$26</f>
        <v>10800</v>
      </c>
    </row>
    <row r="91" spans="1:10" ht="24" hidden="1">
      <c r="A91" s="33">
        <v>2170</v>
      </c>
      <c r="B91" s="25" t="s">
        <v>352</v>
      </c>
      <c r="C91" s="26">
        <v>7</v>
      </c>
      <c r="D91" s="26">
        <v>0</v>
      </c>
      <c r="E91" s="26"/>
      <c r="F91" s="34" t="s">
        <v>801</v>
      </c>
      <c r="G91" s="39"/>
      <c r="H91" s="40">
        <f t="shared" si="0"/>
        <v>0</v>
      </c>
      <c r="I91" s="41">
        <f>SUM(I92)</f>
        <v>0</v>
      </c>
      <c r="J91" s="41">
        <f>SUM(J92)</f>
        <v>0</v>
      </c>
    </row>
    <row r="92" spans="1:10" ht="24" hidden="1">
      <c r="A92" s="33">
        <v>2171</v>
      </c>
      <c r="B92" s="25" t="s">
        <v>352</v>
      </c>
      <c r="C92" s="26">
        <v>7</v>
      </c>
      <c r="D92" s="26">
        <v>1</v>
      </c>
      <c r="E92" s="26"/>
      <c r="F92" s="38" t="s">
        <v>400</v>
      </c>
      <c r="G92" s="39"/>
      <c r="H92" s="40">
        <f t="shared" si="0"/>
        <v>0</v>
      </c>
      <c r="I92" s="41">
        <f>SUM(I94:I95)</f>
        <v>0</v>
      </c>
      <c r="J92" s="41">
        <f>SUM(J94:J95)</f>
        <v>0</v>
      </c>
    </row>
    <row r="93" spans="1:10" ht="36" hidden="1">
      <c r="A93" s="33"/>
      <c r="B93" s="25"/>
      <c r="C93" s="26"/>
      <c r="D93" s="26"/>
      <c r="E93" s="26"/>
      <c r="F93" s="38" t="s">
        <v>297</v>
      </c>
      <c r="G93" s="39"/>
      <c r="H93" s="40">
        <f t="shared" si="0"/>
        <v>0</v>
      </c>
      <c r="I93" s="41"/>
      <c r="J93" s="41"/>
    </row>
    <row r="94" spans="1:10" ht="15.75" hidden="1">
      <c r="A94" s="33"/>
      <c r="B94" s="25"/>
      <c r="C94" s="26"/>
      <c r="D94" s="26"/>
      <c r="E94" s="26"/>
      <c r="F94" s="38" t="s">
        <v>298</v>
      </c>
      <c r="G94" s="39"/>
      <c r="H94" s="40">
        <f t="shared" si="0"/>
        <v>0</v>
      </c>
      <c r="I94" s="41"/>
      <c r="J94" s="41"/>
    </row>
    <row r="95" spans="1:10" ht="15.75" hidden="1">
      <c r="A95" s="33"/>
      <c r="B95" s="25"/>
      <c r="C95" s="26"/>
      <c r="D95" s="26"/>
      <c r="E95" s="26"/>
      <c r="F95" s="38" t="s">
        <v>298</v>
      </c>
      <c r="G95" s="39"/>
      <c r="H95" s="40">
        <f t="shared" si="0"/>
        <v>0</v>
      </c>
      <c r="I95" s="41"/>
      <c r="J95" s="41"/>
    </row>
    <row r="96" spans="1:10" ht="36" customHeight="1" hidden="1">
      <c r="A96" s="33">
        <v>2180</v>
      </c>
      <c r="B96" s="25" t="s">
        <v>352</v>
      </c>
      <c r="C96" s="26">
        <v>8</v>
      </c>
      <c r="D96" s="26">
        <v>0</v>
      </c>
      <c r="E96" s="26"/>
      <c r="F96" s="34" t="s">
        <v>802</v>
      </c>
      <c r="G96" s="35" t="s">
        <v>568</v>
      </c>
      <c r="H96" s="40">
        <f aca="true" t="shared" si="2" ref="H96:H159">SUM(I96:J96)</f>
        <v>0</v>
      </c>
      <c r="I96" s="41">
        <f>SUM(I97+I100)</f>
        <v>0</v>
      </c>
      <c r="J96" s="41">
        <f>SUM(J97+J100)</f>
        <v>0</v>
      </c>
    </row>
    <row r="97" spans="1:10" ht="37.5" customHeight="1" hidden="1">
      <c r="A97" s="33">
        <v>2181</v>
      </c>
      <c r="B97" s="25" t="s">
        <v>352</v>
      </c>
      <c r="C97" s="26">
        <v>8</v>
      </c>
      <c r="D97" s="26">
        <v>1</v>
      </c>
      <c r="E97" s="26"/>
      <c r="F97" s="38" t="s">
        <v>802</v>
      </c>
      <c r="G97" s="51" t="s">
        <v>569</v>
      </c>
      <c r="H97" s="40">
        <f t="shared" si="2"/>
        <v>0</v>
      </c>
      <c r="I97" s="41">
        <f>SUM(I98:I99)</f>
        <v>0</v>
      </c>
      <c r="J97" s="41">
        <f>SUM(J98:J99)</f>
        <v>0</v>
      </c>
    </row>
    <row r="98" spans="1:10" ht="15.75" hidden="1">
      <c r="A98" s="33">
        <v>2182</v>
      </c>
      <c r="B98" s="25" t="s">
        <v>352</v>
      </c>
      <c r="C98" s="26">
        <v>8</v>
      </c>
      <c r="D98" s="26">
        <v>1</v>
      </c>
      <c r="E98" s="26"/>
      <c r="F98" s="38" t="s">
        <v>262</v>
      </c>
      <c r="G98" s="51"/>
      <c r="H98" s="40">
        <f t="shared" si="2"/>
        <v>0</v>
      </c>
      <c r="I98" s="41"/>
      <c r="J98" s="41"/>
    </row>
    <row r="99" spans="1:10" ht="14.25" customHeight="1" hidden="1">
      <c r="A99" s="33">
        <v>2183</v>
      </c>
      <c r="B99" s="25" t="s">
        <v>352</v>
      </c>
      <c r="C99" s="26">
        <v>8</v>
      </c>
      <c r="D99" s="26">
        <v>1</v>
      </c>
      <c r="E99" s="26"/>
      <c r="F99" s="38" t="s">
        <v>263</v>
      </c>
      <c r="G99" s="51"/>
      <c r="H99" s="40">
        <f t="shared" si="2"/>
        <v>0</v>
      </c>
      <c r="I99" s="41"/>
      <c r="J99" s="41"/>
    </row>
    <row r="100" spans="1:10" ht="24" hidden="1">
      <c r="A100" s="33">
        <v>2184</v>
      </c>
      <c r="B100" s="25" t="s">
        <v>352</v>
      </c>
      <c r="C100" s="26">
        <v>8</v>
      </c>
      <c r="D100" s="26">
        <v>1</v>
      </c>
      <c r="E100" s="26"/>
      <c r="F100" s="38" t="s">
        <v>264</v>
      </c>
      <c r="G100" s="51"/>
      <c r="H100" s="40">
        <f t="shared" si="2"/>
        <v>0</v>
      </c>
      <c r="I100" s="41">
        <f>SUM(I102:I103)</f>
        <v>0</v>
      </c>
      <c r="J100" s="41">
        <f>SUM(J102:J103)</f>
        <v>0</v>
      </c>
    </row>
    <row r="101" spans="1:10" ht="36" hidden="1">
      <c r="A101" s="33"/>
      <c r="B101" s="25"/>
      <c r="C101" s="26"/>
      <c r="D101" s="26"/>
      <c r="E101" s="26"/>
      <c r="F101" s="38" t="s">
        <v>297</v>
      </c>
      <c r="G101" s="39"/>
      <c r="H101" s="40">
        <f t="shared" si="2"/>
        <v>0</v>
      </c>
      <c r="I101" s="41"/>
      <c r="J101" s="41"/>
    </row>
    <row r="102" spans="1:10" ht="15.75" hidden="1">
      <c r="A102" s="33"/>
      <c r="B102" s="25"/>
      <c r="C102" s="26"/>
      <c r="D102" s="26"/>
      <c r="E102" s="26"/>
      <c r="F102" s="38" t="s">
        <v>298</v>
      </c>
      <c r="G102" s="39"/>
      <c r="H102" s="40">
        <f t="shared" si="2"/>
        <v>0</v>
      </c>
      <c r="I102" s="41"/>
      <c r="J102" s="41"/>
    </row>
    <row r="103" spans="1:10" ht="15.75" hidden="1">
      <c r="A103" s="33"/>
      <c r="B103" s="25"/>
      <c r="C103" s="26"/>
      <c r="D103" s="26"/>
      <c r="E103" s="26"/>
      <c r="F103" s="38" t="s">
        <v>298</v>
      </c>
      <c r="G103" s="39"/>
      <c r="H103" s="40">
        <f t="shared" si="2"/>
        <v>0</v>
      </c>
      <c r="I103" s="41"/>
      <c r="J103" s="41"/>
    </row>
    <row r="104" spans="1:10" ht="15.75" hidden="1">
      <c r="A104" s="33">
        <v>2185</v>
      </c>
      <c r="B104" s="25" t="s">
        <v>360</v>
      </c>
      <c r="C104" s="26">
        <v>8</v>
      </c>
      <c r="D104" s="26">
        <v>1</v>
      </c>
      <c r="E104" s="26"/>
      <c r="F104" s="38"/>
      <c r="G104" s="51"/>
      <c r="H104" s="40">
        <f t="shared" si="2"/>
        <v>0</v>
      </c>
      <c r="I104" s="41"/>
      <c r="J104" s="41"/>
    </row>
    <row r="105" spans="1:10" s="31" customFormat="1" ht="15.75" customHeight="1">
      <c r="A105" s="24">
        <v>2200</v>
      </c>
      <c r="B105" s="25" t="s">
        <v>353</v>
      </c>
      <c r="C105" s="26">
        <v>0</v>
      </c>
      <c r="D105" s="26">
        <v>0</v>
      </c>
      <c r="E105" s="26"/>
      <c r="F105" s="27" t="s">
        <v>934</v>
      </c>
      <c r="G105" s="55" t="s">
        <v>570</v>
      </c>
      <c r="H105" s="40">
        <f t="shared" si="2"/>
        <v>840</v>
      </c>
      <c r="I105" s="40">
        <f>SUM(I112,I124)</f>
        <v>840</v>
      </c>
      <c r="J105" s="40"/>
    </row>
    <row r="106" spans="1:10" ht="12" customHeight="1" hidden="1">
      <c r="A106" s="33">
        <v>2210</v>
      </c>
      <c r="B106" s="25" t="s">
        <v>353</v>
      </c>
      <c r="C106" s="26">
        <v>1</v>
      </c>
      <c r="D106" s="26">
        <v>0</v>
      </c>
      <c r="E106" s="26"/>
      <c r="F106" s="34" t="s">
        <v>803</v>
      </c>
      <c r="G106" s="56" t="s">
        <v>572</v>
      </c>
      <c r="H106" s="40">
        <f t="shared" si="2"/>
        <v>0</v>
      </c>
      <c r="I106" s="41">
        <f>SUM(I107)</f>
        <v>0</v>
      </c>
      <c r="J106" s="41"/>
    </row>
    <row r="107" spans="1:10" ht="12" customHeight="1" hidden="1">
      <c r="A107" s="33">
        <v>2211</v>
      </c>
      <c r="B107" s="25" t="s">
        <v>353</v>
      </c>
      <c r="C107" s="26">
        <v>1</v>
      </c>
      <c r="D107" s="26">
        <v>1</v>
      </c>
      <c r="E107" s="26"/>
      <c r="F107" s="38" t="s">
        <v>573</v>
      </c>
      <c r="G107" s="51" t="s">
        <v>574</v>
      </c>
      <c r="H107" s="40">
        <f t="shared" si="2"/>
        <v>0</v>
      </c>
      <c r="I107" s="41">
        <f>SUM(I109:I110)</f>
        <v>0</v>
      </c>
      <c r="J107" s="41"/>
    </row>
    <row r="108" spans="1:10" ht="36" hidden="1">
      <c r="A108" s="33"/>
      <c r="B108" s="25"/>
      <c r="C108" s="26"/>
      <c r="D108" s="26"/>
      <c r="E108" s="26"/>
      <c r="F108" s="38" t="s">
        <v>297</v>
      </c>
      <c r="G108" s="39"/>
      <c r="H108" s="40">
        <f t="shared" si="2"/>
        <v>0</v>
      </c>
      <c r="I108" s="41"/>
      <c r="J108" s="41"/>
    </row>
    <row r="109" spans="1:10" ht="15.75" hidden="1">
      <c r="A109" s="33"/>
      <c r="B109" s="25"/>
      <c r="C109" s="26"/>
      <c r="D109" s="26"/>
      <c r="E109" s="26"/>
      <c r="F109" s="38" t="s">
        <v>298</v>
      </c>
      <c r="G109" s="39"/>
      <c r="H109" s="40">
        <f t="shared" si="2"/>
        <v>0</v>
      </c>
      <c r="I109" s="41"/>
      <c r="J109" s="41"/>
    </row>
    <row r="110" spans="1:10" ht="15.75" hidden="1">
      <c r="A110" s="33"/>
      <c r="B110" s="25"/>
      <c r="C110" s="26"/>
      <c r="D110" s="26"/>
      <c r="E110" s="26"/>
      <c r="F110" s="38" t="s">
        <v>298</v>
      </c>
      <c r="G110" s="39"/>
      <c r="H110" s="40">
        <f t="shared" si="2"/>
        <v>0</v>
      </c>
      <c r="I110" s="41"/>
      <c r="J110" s="41"/>
    </row>
    <row r="111" spans="1:10" ht="18" customHeight="1">
      <c r="A111" s="33">
        <v>2220</v>
      </c>
      <c r="B111" s="25" t="s">
        <v>353</v>
      </c>
      <c r="C111" s="26">
        <v>2</v>
      </c>
      <c r="D111" s="26">
        <v>0</v>
      </c>
      <c r="E111" s="26"/>
      <c r="F111" s="34" t="s">
        <v>804</v>
      </c>
      <c r="G111" s="56" t="s">
        <v>576</v>
      </c>
      <c r="H111" s="40">
        <f t="shared" si="2"/>
        <v>740</v>
      </c>
      <c r="I111" s="41">
        <f>SUM(I112)</f>
        <v>740</v>
      </c>
      <c r="J111" s="41"/>
    </row>
    <row r="112" spans="1:10" ht="13.5" customHeight="1">
      <c r="A112" s="33">
        <v>2221</v>
      </c>
      <c r="B112" s="25" t="s">
        <v>353</v>
      </c>
      <c r="C112" s="26">
        <v>2</v>
      </c>
      <c r="D112" s="26">
        <v>1</v>
      </c>
      <c r="E112" s="26"/>
      <c r="F112" s="38" t="s">
        <v>577</v>
      </c>
      <c r="G112" s="51" t="s">
        <v>578</v>
      </c>
      <c r="H112" s="40">
        <f t="shared" si="2"/>
        <v>740</v>
      </c>
      <c r="I112" s="41">
        <f>SUM(I113:I115)</f>
        <v>740</v>
      </c>
      <c r="J112" s="41"/>
    </row>
    <row r="113" spans="1:10" ht="15.75">
      <c r="A113" s="33"/>
      <c r="B113" s="25"/>
      <c r="C113" s="26"/>
      <c r="D113" s="824"/>
      <c r="E113" s="26">
        <v>4239</v>
      </c>
      <c r="F113" s="38" t="s">
        <v>210</v>
      </c>
      <c r="G113" s="39"/>
      <c r="H113" s="40">
        <f t="shared" si="2"/>
        <v>200</v>
      </c>
      <c r="I113" s="41">
        <f>'[3]Hamaynq'!$C$16</f>
        <v>200</v>
      </c>
      <c r="J113" s="41"/>
    </row>
    <row r="114" spans="1:10" ht="13.5" customHeight="1">
      <c r="A114" s="33"/>
      <c r="B114" s="25"/>
      <c r="C114" s="26"/>
      <c r="D114" s="824"/>
      <c r="E114" s="26">
        <v>4269</v>
      </c>
      <c r="G114" s="39"/>
      <c r="H114" s="40">
        <f t="shared" si="2"/>
        <v>540</v>
      </c>
      <c r="I114" s="41">
        <f>'[3]Hamaynq'!$C$20</f>
        <v>540</v>
      </c>
      <c r="J114" s="41"/>
    </row>
    <row r="115" spans="1:10" ht="13.5" customHeight="1" hidden="1">
      <c r="A115" s="33"/>
      <c r="B115" s="25"/>
      <c r="C115" s="26"/>
      <c r="D115" s="26"/>
      <c r="E115" s="26"/>
      <c r="F115" s="38" t="s">
        <v>298</v>
      </c>
      <c r="G115" s="39"/>
      <c r="H115" s="40">
        <f t="shared" si="2"/>
        <v>0</v>
      </c>
      <c r="I115" s="41"/>
      <c r="J115" s="41"/>
    </row>
    <row r="116" spans="1:10" ht="13.5" customHeight="1" hidden="1">
      <c r="A116" s="33">
        <v>2230</v>
      </c>
      <c r="B116" s="25" t="s">
        <v>353</v>
      </c>
      <c r="C116" s="26">
        <v>3</v>
      </c>
      <c r="D116" s="26">
        <v>0</v>
      </c>
      <c r="E116" s="26"/>
      <c r="F116" s="34" t="s">
        <v>805</v>
      </c>
      <c r="G116" s="56" t="s">
        <v>580</v>
      </c>
      <c r="H116" s="40">
        <f t="shared" si="2"/>
        <v>0</v>
      </c>
      <c r="I116" s="41">
        <f>SUM(I117)</f>
        <v>0</v>
      </c>
      <c r="J116" s="41"/>
    </row>
    <row r="117" spans="1:10" ht="12" customHeight="1" hidden="1">
      <c r="A117" s="33">
        <v>2231</v>
      </c>
      <c r="B117" s="25" t="s">
        <v>353</v>
      </c>
      <c r="C117" s="26">
        <v>3</v>
      </c>
      <c r="D117" s="26">
        <v>1</v>
      </c>
      <c r="E117" s="26"/>
      <c r="F117" s="38" t="s">
        <v>581</v>
      </c>
      <c r="G117" s="51" t="s">
        <v>582</v>
      </c>
      <c r="H117" s="40">
        <f t="shared" si="2"/>
        <v>0</v>
      </c>
      <c r="I117" s="41">
        <f>SUM(I119:I120)</f>
        <v>0</v>
      </c>
      <c r="J117" s="41"/>
    </row>
    <row r="118" spans="1:10" ht="12" customHeight="1" hidden="1">
      <c r="A118" s="33"/>
      <c r="B118" s="25"/>
      <c r="C118" s="26"/>
      <c r="D118" s="26"/>
      <c r="E118" s="26"/>
      <c r="F118" s="38" t="s">
        <v>297</v>
      </c>
      <c r="G118" s="39"/>
      <c r="H118" s="40">
        <f t="shared" si="2"/>
        <v>0</v>
      </c>
      <c r="I118" s="41"/>
      <c r="J118" s="41"/>
    </row>
    <row r="119" spans="1:10" ht="12" customHeight="1" hidden="1">
      <c r="A119" s="33"/>
      <c r="B119" s="25"/>
      <c r="C119" s="26"/>
      <c r="D119" s="26"/>
      <c r="E119" s="26"/>
      <c r="F119" s="38" t="s">
        <v>298</v>
      </c>
      <c r="G119" s="39"/>
      <c r="H119" s="40">
        <f t="shared" si="2"/>
        <v>0</v>
      </c>
      <c r="I119" s="41"/>
      <c r="J119" s="41"/>
    </row>
    <row r="120" spans="1:10" ht="12" customHeight="1" hidden="1">
      <c r="A120" s="33"/>
      <c r="B120" s="25"/>
      <c r="C120" s="26"/>
      <c r="D120" s="26"/>
      <c r="E120" s="26"/>
      <c r="F120" s="38" t="s">
        <v>298</v>
      </c>
      <c r="G120" s="39"/>
      <c r="H120" s="40">
        <f t="shared" si="2"/>
        <v>0</v>
      </c>
      <c r="I120" s="41"/>
      <c r="J120" s="41"/>
    </row>
    <row r="121" spans="1:10" ht="12" customHeight="1" hidden="1">
      <c r="A121" s="33">
        <v>2240</v>
      </c>
      <c r="B121" s="25" t="s">
        <v>353</v>
      </c>
      <c r="C121" s="26">
        <v>4</v>
      </c>
      <c r="D121" s="26">
        <v>0</v>
      </c>
      <c r="E121" s="26"/>
      <c r="F121" s="34" t="s">
        <v>806</v>
      </c>
      <c r="G121" s="35" t="s">
        <v>584</v>
      </c>
      <c r="H121" s="40">
        <f t="shared" si="2"/>
        <v>0</v>
      </c>
      <c r="I121" s="41">
        <f>SUM(I122)</f>
        <v>0</v>
      </c>
      <c r="J121" s="41"/>
    </row>
    <row r="122" spans="1:10" ht="12" customHeight="1" hidden="1">
      <c r="A122" s="33">
        <v>2241</v>
      </c>
      <c r="B122" s="25" t="s">
        <v>353</v>
      </c>
      <c r="C122" s="26">
        <v>4</v>
      </c>
      <c r="D122" s="26">
        <v>1</v>
      </c>
      <c r="E122" s="26"/>
      <c r="F122" s="38" t="s">
        <v>806</v>
      </c>
      <c r="G122" s="51" t="s">
        <v>584</v>
      </c>
      <c r="H122" s="40">
        <f t="shared" si="2"/>
        <v>0</v>
      </c>
      <c r="I122" s="41"/>
      <c r="J122" s="41"/>
    </row>
    <row r="123" spans="1:10" ht="12" customHeight="1">
      <c r="A123" s="33">
        <v>2250</v>
      </c>
      <c r="B123" s="25" t="s">
        <v>353</v>
      </c>
      <c r="C123" s="26">
        <v>5</v>
      </c>
      <c r="D123" s="26">
        <v>0</v>
      </c>
      <c r="E123" s="26"/>
      <c r="F123" s="34" t="s">
        <v>807</v>
      </c>
      <c r="G123" s="35" t="s">
        <v>586</v>
      </c>
      <c r="H123" s="40">
        <f t="shared" si="2"/>
        <v>100</v>
      </c>
      <c r="I123" s="41">
        <f>SUM(I124)</f>
        <v>100</v>
      </c>
      <c r="J123" s="41"/>
    </row>
    <row r="124" spans="1:10" ht="12" customHeight="1">
      <c r="A124" s="33">
        <v>2251</v>
      </c>
      <c r="B124" s="25" t="s">
        <v>353</v>
      </c>
      <c r="C124" s="26">
        <v>5</v>
      </c>
      <c r="D124" s="26">
        <v>1</v>
      </c>
      <c r="E124" s="26"/>
      <c r="F124" s="38" t="s">
        <v>585</v>
      </c>
      <c r="G124" s="51" t="s">
        <v>587</v>
      </c>
      <c r="H124" s="40">
        <f t="shared" si="2"/>
        <v>100</v>
      </c>
      <c r="I124" s="41">
        <f>SUM(I126:I127)</f>
        <v>100</v>
      </c>
      <c r="J124" s="41"/>
    </row>
    <row r="125" spans="1:10" ht="12" customHeight="1" hidden="1">
      <c r="A125" s="33"/>
      <c r="B125" s="25"/>
      <c r="C125" s="26"/>
      <c r="D125" s="26"/>
      <c r="E125" s="26"/>
      <c r="F125" s="38" t="s">
        <v>297</v>
      </c>
      <c r="G125" s="39"/>
      <c r="H125" s="40">
        <f t="shared" si="2"/>
        <v>0</v>
      </c>
      <c r="I125" s="41"/>
      <c r="J125" s="41"/>
    </row>
    <row r="126" spans="1:10" ht="12" customHeight="1">
      <c r="A126" s="33"/>
      <c r="B126" s="25"/>
      <c r="C126" s="26"/>
      <c r="D126" s="824"/>
      <c r="E126" s="26">
        <v>4239</v>
      </c>
      <c r="F126" s="38" t="s">
        <v>210</v>
      </c>
      <c r="G126" s="39"/>
      <c r="H126" s="40">
        <f>SUM(I126:J126)</f>
        <v>100</v>
      </c>
      <c r="I126" s="41">
        <f>'[3]Hamaynq'!$C$21</f>
        <v>100</v>
      </c>
      <c r="J126" s="41"/>
    </row>
    <row r="127" spans="1:10" ht="12" customHeight="1" hidden="1">
      <c r="A127" s="33"/>
      <c r="B127" s="25"/>
      <c r="C127" s="26"/>
      <c r="D127" s="26"/>
      <c r="E127" s="26"/>
      <c r="F127" s="38" t="s">
        <v>298</v>
      </c>
      <c r="G127" s="39"/>
      <c r="H127" s="40">
        <f t="shared" si="2"/>
        <v>0</v>
      </c>
      <c r="I127" s="41"/>
      <c r="J127" s="41"/>
    </row>
    <row r="128" spans="1:10" s="31" customFormat="1" ht="12" customHeight="1">
      <c r="A128" s="24">
        <v>2300</v>
      </c>
      <c r="B128" s="25" t="s">
        <v>354</v>
      </c>
      <c r="C128" s="26">
        <v>0</v>
      </c>
      <c r="D128" s="26">
        <v>0</v>
      </c>
      <c r="E128" s="26"/>
      <c r="F128" s="57" t="s">
        <v>935</v>
      </c>
      <c r="G128" s="55" t="s">
        <v>588</v>
      </c>
      <c r="H128" s="40">
        <f t="shared" si="2"/>
        <v>100</v>
      </c>
      <c r="I128" s="40">
        <f>SUM(I129,I142,I147,I156,I161,I166,I171)</f>
        <v>100</v>
      </c>
      <c r="J128" s="40"/>
    </row>
    <row r="129" spans="1:10" ht="12" customHeight="1" hidden="1">
      <c r="A129" s="33">
        <v>2310</v>
      </c>
      <c r="B129" s="25" t="s">
        <v>354</v>
      </c>
      <c r="C129" s="26">
        <v>1</v>
      </c>
      <c r="D129" s="26">
        <v>0</v>
      </c>
      <c r="E129" s="26"/>
      <c r="F129" s="34" t="s">
        <v>808</v>
      </c>
      <c r="G129" s="35" t="s">
        <v>590</v>
      </c>
      <c r="H129" s="40">
        <f t="shared" si="2"/>
        <v>0</v>
      </c>
      <c r="I129" s="41">
        <f>SUM(I130+I134+I138)</f>
        <v>0</v>
      </c>
      <c r="J129" s="41"/>
    </row>
    <row r="130" spans="1:10" ht="12" customHeight="1" hidden="1">
      <c r="A130" s="33">
        <v>2311</v>
      </c>
      <c r="B130" s="25" t="s">
        <v>354</v>
      </c>
      <c r="C130" s="26">
        <v>1</v>
      </c>
      <c r="D130" s="26">
        <v>1</v>
      </c>
      <c r="E130" s="26"/>
      <c r="F130" s="38" t="s">
        <v>589</v>
      </c>
      <c r="G130" s="51" t="s">
        <v>591</v>
      </c>
      <c r="H130" s="40">
        <f t="shared" si="2"/>
        <v>0</v>
      </c>
      <c r="I130" s="41">
        <f>SUM(I132:I133)</f>
        <v>0</v>
      </c>
      <c r="J130" s="41"/>
    </row>
    <row r="131" spans="1:10" ht="36" hidden="1">
      <c r="A131" s="33"/>
      <c r="B131" s="25"/>
      <c r="C131" s="26"/>
      <c r="D131" s="26"/>
      <c r="E131" s="26"/>
      <c r="F131" s="38" t="s">
        <v>297</v>
      </c>
      <c r="G131" s="39"/>
      <c r="H131" s="40">
        <f t="shared" si="2"/>
        <v>0</v>
      </c>
      <c r="I131" s="41"/>
      <c r="J131" s="41"/>
    </row>
    <row r="132" spans="1:10" ht="15.75" hidden="1">
      <c r="A132" s="33"/>
      <c r="B132" s="25"/>
      <c r="C132" s="26"/>
      <c r="D132" s="26"/>
      <c r="E132" s="26"/>
      <c r="F132" s="38" t="s">
        <v>298</v>
      </c>
      <c r="G132" s="39"/>
      <c r="H132" s="40">
        <f t="shared" si="2"/>
        <v>0</v>
      </c>
      <c r="I132" s="41"/>
      <c r="J132" s="41"/>
    </row>
    <row r="133" spans="1:10" ht="15.75" hidden="1">
      <c r="A133" s="33"/>
      <c r="B133" s="25"/>
      <c r="C133" s="26"/>
      <c r="D133" s="26"/>
      <c r="E133" s="26"/>
      <c r="F133" s="38" t="s">
        <v>298</v>
      </c>
      <c r="G133" s="39"/>
      <c r="H133" s="40">
        <f t="shared" si="2"/>
        <v>0</v>
      </c>
      <c r="I133" s="41"/>
      <c r="J133" s="41"/>
    </row>
    <row r="134" spans="1:10" ht="15.75" hidden="1">
      <c r="A134" s="33">
        <v>2312</v>
      </c>
      <c r="B134" s="25" t="s">
        <v>354</v>
      </c>
      <c r="C134" s="26">
        <v>1</v>
      </c>
      <c r="D134" s="26">
        <v>2</v>
      </c>
      <c r="E134" s="26"/>
      <c r="F134" s="38" t="s">
        <v>176</v>
      </c>
      <c r="G134" s="51"/>
      <c r="H134" s="40">
        <f t="shared" si="2"/>
        <v>0</v>
      </c>
      <c r="I134" s="41">
        <f>SUM(I136:I137)</f>
        <v>0</v>
      </c>
      <c r="J134" s="41"/>
    </row>
    <row r="135" spans="1:10" ht="36" hidden="1">
      <c r="A135" s="33"/>
      <c r="B135" s="25"/>
      <c r="C135" s="26"/>
      <c r="D135" s="26"/>
      <c r="E135" s="26"/>
      <c r="F135" s="38" t="s">
        <v>297</v>
      </c>
      <c r="G135" s="39"/>
      <c r="H135" s="40">
        <f t="shared" si="2"/>
        <v>0</v>
      </c>
      <c r="I135" s="41"/>
      <c r="J135" s="41"/>
    </row>
    <row r="136" spans="1:10" ht="15.75" hidden="1">
      <c r="A136" s="33"/>
      <c r="B136" s="25"/>
      <c r="C136" s="26"/>
      <c r="D136" s="26"/>
      <c r="E136" s="26"/>
      <c r="F136" s="38" t="s">
        <v>298</v>
      </c>
      <c r="G136" s="39"/>
      <c r="H136" s="40">
        <f t="shared" si="2"/>
        <v>0</v>
      </c>
      <c r="I136" s="41"/>
      <c r="J136" s="41"/>
    </row>
    <row r="137" spans="1:10" ht="15.75" hidden="1">
      <c r="A137" s="33"/>
      <c r="B137" s="25"/>
      <c r="C137" s="26"/>
      <c r="D137" s="26"/>
      <c r="E137" s="26"/>
      <c r="F137" s="38" t="s">
        <v>298</v>
      </c>
      <c r="G137" s="39"/>
      <c r="H137" s="40">
        <f t="shared" si="2"/>
        <v>0</v>
      </c>
      <c r="I137" s="41"/>
      <c r="J137" s="41"/>
    </row>
    <row r="138" spans="1:10" ht="15.75" hidden="1">
      <c r="A138" s="33">
        <v>2313</v>
      </c>
      <c r="B138" s="25" t="s">
        <v>354</v>
      </c>
      <c r="C138" s="26">
        <v>1</v>
      </c>
      <c r="D138" s="26">
        <v>3</v>
      </c>
      <c r="E138" s="26"/>
      <c r="F138" s="38" t="s">
        <v>177</v>
      </c>
      <c r="G138" s="51"/>
      <c r="H138" s="40">
        <f t="shared" si="2"/>
        <v>0</v>
      </c>
      <c r="I138" s="41">
        <f>SUM(I140:I141)</f>
        <v>0</v>
      </c>
      <c r="J138" s="41"/>
    </row>
    <row r="139" spans="1:10" ht="36" hidden="1">
      <c r="A139" s="33"/>
      <c r="B139" s="25"/>
      <c r="C139" s="26"/>
      <c r="D139" s="26"/>
      <c r="E139" s="26"/>
      <c r="F139" s="38" t="s">
        <v>297</v>
      </c>
      <c r="G139" s="39"/>
      <c r="H139" s="40">
        <f t="shared" si="2"/>
        <v>0</v>
      </c>
      <c r="I139" s="41"/>
      <c r="J139" s="41"/>
    </row>
    <row r="140" spans="1:10" ht="15.75" hidden="1">
      <c r="A140" s="33"/>
      <c r="B140" s="25"/>
      <c r="C140" s="26"/>
      <c r="D140" s="26"/>
      <c r="E140" s="26"/>
      <c r="F140" s="38" t="s">
        <v>298</v>
      </c>
      <c r="G140" s="39"/>
      <c r="H140" s="40">
        <f t="shared" si="2"/>
        <v>0</v>
      </c>
      <c r="I140" s="41"/>
      <c r="J140" s="41"/>
    </row>
    <row r="141" spans="1:10" ht="15.75" hidden="1">
      <c r="A141" s="33"/>
      <c r="B141" s="25"/>
      <c r="C141" s="26"/>
      <c r="D141" s="26"/>
      <c r="E141" s="26"/>
      <c r="F141" s="38" t="s">
        <v>298</v>
      </c>
      <c r="G141" s="39"/>
      <c r="H141" s="40">
        <f t="shared" si="2"/>
        <v>0</v>
      </c>
      <c r="I141" s="41"/>
      <c r="J141" s="41"/>
    </row>
    <row r="142" spans="1:10" ht="12.75" customHeight="1">
      <c r="A142" s="33">
        <v>2320</v>
      </c>
      <c r="B142" s="25" t="s">
        <v>354</v>
      </c>
      <c r="C142" s="26">
        <v>2</v>
      </c>
      <c r="D142" s="26">
        <v>0</v>
      </c>
      <c r="E142" s="26"/>
      <c r="F142" s="34" t="s">
        <v>809</v>
      </c>
      <c r="G142" s="35" t="s">
        <v>592</v>
      </c>
      <c r="H142" s="40">
        <f t="shared" si="2"/>
        <v>100</v>
      </c>
      <c r="I142" s="41">
        <f>SUM(I143)</f>
        <v>100</v>
      </c>
      <c r="J142" s="41"/>
    </row>
    <row r="143" spans="1:10" ht="12.75" customHeight="1">
      <c r="A143" s="33">
        <v>2321</v>
      </c>
      <c r="B143" s="25" t="s">
        <v>354</v>
      </c>
      <c r="C143" s="26">
        <v>2</v>
      </c>
      <c r="D143" s="26">
        <v>1</v>
      </c>
      <c r="E143" s="26"/>
      <c r="F143" s="38" t="s">
        <v>179</v>
      </c>
      <c r="G143" s="51" t="s">
        <v>593</v>
      </c>
      <c r="H143" s="40">
        <f t="shared" si="2"/>
        <v>100</v>
      </c>
      <c r="I143" s="41">
        <f>SUM(I145:I146)</f>
        <v>100</v>
      </c>
      <c r="J143" s="41"/>
    </row>
    <row r="144" spans="1:10" ht="12.75" customHeight="1" hidden="1">
      <c r="A144" s="33"/>
      <c r="B144" s="25"/>
      <c r="C144" s="26"/>
      <c r="D144" s="26"/>
      <c r="E144" s="26"/>
      <c r="F144" s="38" t="s">
        <v>297</v>
      </c>
      <c r="G144" s="39"/>
      <c r="H144" s="40">
        <f t="shared" si="2"/>
        <v>0</v>
      </c>
      <c r="I144" s="41"/>
      <c r="J144" s="41"/>
    </row>
    <row r="145" spans="1:10" ht="12.75" customHeight="1">
      <c r="A145" s="33"/>
      <c r="B145" s="25"/>
      <c r="C145" s="26"/>
      <c r="D145" s="824"/>
      <c r="E145" s="26">
        <v>4239</v>
      </c>
      <c r="F145" s="38" t="s">
        <v>210</v>
      </c>
      <c r="G145" s="39"/>
      <c r="H145" s="40">
        <f t="shared" si="2"/>
        <v>100</v>
      </c>
      <c r="I145" s="41">
        <f>'[3]Hamaynq'!$C$22</f>
        <v>100</v>
      </c>
      <c r="J145" s="41"/>
    </row>
    <row r="146" spans="1:10" ht="12.75" customHeight="1" hidden="1">
      <c r="A146" s="33"/>
      <c r="B146" s="25"/>
      <c r="C146" s="26"/>
      <c r="D146" s="26"/>
      <c r="E146" s="26"/>
      <c r="F146" s="38" t="s">
        <v>298</v>
      </c>
      <c r="G146" s="39"/>
      <c r="H146" s="40">
        <f t="shared" si="2"/>
        <v>0</v>
      </c>
      <c r="I146" s="41"/>
      <c r="J146" s="41"/>
    </row>
    <row r="147" spans="1:10" ht="12.75" customHeight="1" hidden="1">
      <c r="A147" s="33">
        <v>2330</v>
      </c>
      <c r="B147" s="25" t="s">
        <v>354</v>
      </c>
      <c r="C147" s="26">
        <v>3</v>
      </c>
      <c r="D147" s="26">
        <v>0</v>
      </c>
      <c r="E147" s="26"/>
      <c r="F147" s="34" t="s">
        <v>810</v>
      </c>
      <c r="G147" s="35" t="s">
        <v>594</v>
      </c>
      <c r="H147" s="40">
        <f t="shared" si="2"/>
        <v>0</v>
      </c>
      <c r="I147" s="41">
        <f>SUM(I148+I152)</f>
        <v>0</v>
      </c>
      <c r="J147" s="41">
        <f>SUM(J148)</f>
        <v>0</v>
      </c>
    </row>
    <row r="148" spans="1:10" ht="12.75" customHeight="1" hidden="1">
      <c r="A148" s="33">
        <v>2331</v>
      </c>
      <c r="B148" s="25" t="s">
        <v>354</v>
      </c>
      <c r="C148" s="26">
        <v>3</v>
      </c>
      <c r="D148" s="26">
        <v>1</v>
      </c>
      <c r="E148" s="26"/>
      <c r="F148" s="38" t="s">
        <v>595</v>
      </c>
      <c r="G148" s="51" t="s">
        <v>596</v>
      </c>
      <c r="H148" s="40">
        <f t="shared" si="2"/>
        <v>0</v>
      </c>
      <c r="I148" s="41">
        <f>SUM(I150:I151)</f>
        <v>0</v>
      </c>
      <c r="J148" s="41">
        <f>SUM(J150:J151)</f>
        <v>0</v>
      </c>
    </row>
    <row r="149" spans="1:10" ht="12.75" customHeight="1" hidden="1">
      <c r="A149" s="33"/>
      <c r="B149" s="25"/>
      <c r="C149" s="26"/>
      <c r="D149" s="26"/>
      <c r="E149" s="26"/>
      <c r="F149" s="38" t="s">
        <v>297</v>
      </c>
      <c r="G149" s="39"/>
      <c r="H149" s="40">
        <f t="shared" si="2"/>
        <v>0</v>
      </c>
      <c r="I149" s="41"/>
      <c r="J149" s="41"/>
    </row>
    <row r="150" spans="1:10" ht="12.75" customHeight="1" hidden="1">
      <c r="A150" s="33"/>
      <c r="B150" s="25"/>
      <c r="C150" s="26"/>
      <c r="D150" s="26"/>
      <c r="E150" s="26"/>
      <c r="F150" s="38" t="s">
        <v>298</v>
      </c>
      <c r="G150" s="39"/>
      <c r="H150" s="40">
        <f t="shared" si="2"/>
        <v>0</v>
      </c>
      <c r="I150" s="41"/>
      <c r="J150" s="41"/>
    </row>
    <row r="151" spans="1:10" ht="12.75" customHeight="1" hidden="1">
      <c r="A151" s="33"/>
      <c r="B151" s="25"/>
      <c r="C151" s="26"/>
      <c r="D151" s="26"/>
      <c r="E151" s="26"/>
      <c r="F151" s="38" t="s">
        <v>298</v>
      </c>
      <c r="G151" s="39"/>
      <c r="H151" s="40">
        <f t="shared" si="2"/>
        <v>0</v>
      </c>
      <c r="I151" s="41"/>
      <c r="J151" s="41"/>
    </row>
    <row r="152" spans="1:10" ht="12.75" customHeight="1" hidden="1">
      <c r="A152" s="33">
        <v>2332</v>
      </c>
      <c r="B152" s="25" t="s">
        <v>354</v>
      </c>
      <c r="C152" s="26">
        <v>3</v>
      </c>
      <c r="D152" s="26">
        <v>2</v>
      </c>
      <c r="E152" s="26"/>
      <c r="F152" s="38" t="s">
        <v>181</v>
      </c>
      <c r="G152" s="51"/>
      <c r="H152" s="40">
        <f t="shared" si="2"/>
        <v>0</v>
      </c>
      <c r="I152" s="41">
        <f>SUM(I154:I155)</f>
        <v>0</v>
      </c>
      <c r="J152" s="41">
        <f>SUM(J154:J155)</f>
        <v>0</v>
      </c>
    </row>
    <row r="153" spans="1:10" ht="12.75" customHeight="1" hidden="1">
      <c r="A153" s="33"/>
      <c r="B153" s="25"/>
      <c r="C153" s="26"/>
      <c r="D153" s="26"/>
      <c r="E153" s="26"/>
      <c r="F153" s="38" t="s">
        <v>297</v>
      </c>
      <c r="G153" s="39"/>
      <c r="H153" s="40">
        <f t="shared" si="2"/>
        <v>0</v>
      </c>
      <c r="I153" s="41"/>
      <c r="J153" s="41"/>
    </row>
    <row r="154" spans="1:10" ht="12.75" customHeight="1" hidden="1">
      <c r="A154" s="33"/>
      <c r="B154" s="25"/>
      <c r="C154" s="26"/>
      <c r="D154" s="26"/>
      <c r="E154" s="26"/>
      <c r="F154" s="38" t="s">
        <v>298</v>
      </c>
      <c r="G154" s="39"/>
      <c r="H154" s="40">
        <f t="shared" si="2"/>
        <v>0</v>
      </c>
      <c r="I154" s="41"/>
      <c r="J154" s="41"/>
    </row>
    <row r="155" spans="1:10" ht="12.75" customHeight="1" hidden="1">
      <c r="A155" s="33"/>
      <c r="B155" s="25"/>
      <c r="C155" s="26"/>
      <c r="D155" s="26"/>
      <c r="E155" s="26"/>
      <c r="F155" s="38" t="s">
        <v>298</v>
      </c>
      <c r="G155" s="39"/>
      <c r="H155" s="40">
        <f t="shared" si="2"/>
        <v>0</v>
      </c>
      <c r="I155" s="41"/>
      <c r="J155" s="41"/>
    </row>
    <row r="156" spans="1:10" ht="12.75" customHeight="1" hidden="1">
      <c r="A156" s="33">
        <v>2340</v>
      </c>
      <c r="B156" s="25" t="s">
        <v>354</v>
      </c>
      <c r="C156" s="26">
        <v>4</v>
      </c>
      <c r="D156" s="26">
        <v>0</v>
      </c>
      <c r="E156" s="26"/>
      <c r="F156" s="34" t="s">
        <v>811</v>
      </c>
      <c r="G156" s="51"/>
      <c r="H156" s="40">
        <f t="shared" si="2"/>
        <v>0</v>
      </c>
      <c r="I156" s="41">
        <f>SUM(I157)</f>
        <v>0</v>
      </c>
      <c r="J156" s="41">
        <f>SUM(J157)</f>
        <v>0</v>
      </c>
    </row>
    <row r="157" spans="1:10" ht="12.75" customHeight="1" hidden="1">
      <c r="A157" s="33">
        <v>2341</v>
      </c>
      <c r="B157" s="25" t="s">
        <v>354</v>
      </c>
      <c r="C157" s="26">
        <v>4</v>
      </c>
      <c r="D157" s="26">
        <v>1</v>
      </c>
      <c r="E157" s="26"/>
      <c r="F157" s="38" t="s">
        <v>182</v>
      </c>
      <c r="G157" s="51"/>
      <c r="H157" s="40">
        <f t="shared" si="2"/>
        <v>0</v>
      </c>
      <c r="I157" s="41">
        <f>SUM(I159:I160)</f>
        <v>0</v>
      </c>
      <c r="J157" s="41">
        <f>SUM(J159:J160)</f>
        <v>0</v>
      </c>
    </row>
    <row r="158" spans="1:10" ht="12.75" customHeight="1" hidden="1">
      <c r="A158" s="33"/>
      <c r="B158" s="25"/>
      <c r="C158" s="26"/>
      <c r="D158" s="26"/>
      <c r="E158" s="26"/>
      <c r="F158" s="38" t="s">
        <v>297</v>
      </c>
      <c r="G158" s="39"/>
      <c r="H158" s="40">
        <f t="shared" si="2"/>
        <v>0</v>
      </c>
      <c r="I158" s="41"/>
      <c r="J158" s="41"/>
    </row>
    <row r="159" spans="1:10" ht="12.75" customHeight="1" hidden="1">
      <c r="A159" s="33"/>
      <c r="B159" s="25"/>
      <c r="C159" s="26"/>
      <c r="D159" s="26"/>
      <c r="E159" s="26"/>
      <c r="F159" s="38" t="s">
        <v>298</v>
      </c>
      <c r="G159" s="39"/>
      <c r="H159" s="40">
        <f t="shared" si="2"/>
        <v>0</v>
      </c>
      <c r="I159" s="41"/>
      <c r="J159" s="41"/>
    </row>
    <row r="160" spans="1:10" ht="12.75" customHeight="1" hidden="1">
      <c r="A160" s="33"/>
      <c r="B160" s="25"/>
      <c r="C160" s="26"/>
      <c r="D160" s="26"/>
      <c r="E160" s="26"/>
      <c r="F160" s="38" t="s">
        <v>298</v>
      </c>
      <c r="G160" s="39"/>
      <c r="H160" s="40">
        <f aca="true" t="shared" si="3" ref="H160:H218">SUM(I160:J160)</f>
        <v>0</v>
      </c>
      <c r="I160" s="41"/>
      <c r="J160" s="41"/>
    </row>
    <row r="161" spans="1:10" ht="12.75" customHeight="1" hidden="1">
      <c r="A161" s="33">
        <v>2350</v>
      </c>
      <c r="B161" s="25" t="s">
        <v>354</v>
      </c>
      <c r="C161" s="26">
        <v>5</v>
      </c>
      <c r="D161" s="26">
        <v>0</v>
      </c>
      <c r="E161" s="26"/>
      <c r="F161" s="34" t="s">
        <v>812</v>
      </c>
      <c r="G161" s="35" t="s">
        <v>598</v>
      </c>
      <c r="H161" s="40">
        <f t="shared" si="3"/>
        <v>0</v>
      </c>
      <c r="I161" s="41">
        <f>SUM(I162)</f>
        <v>0</v>
      </c>
      <c r="J161" s="41">
        <f>SUM(J162)</f>
        <v>0</v>
      </c>
    </row>
    <row r="162" spans="1:10" ht="12.75" customHeight="1" hidden="1">
      <c r="A162" s="33">
        <v>2351</v>
      </c>
      <c r="B162" s="25" t="s">
        <v>354</v>
      </c>
      <c r="C162" s="26">
        <v>5</v>
      </c>
      <c r="D162" s="26">
        <v>1</v>
      </c>
      <c r="E162" s="26"/>
      <c r="F162" s="38" t="s">
        <v>599</v>
      </c>
      <c r="G162" s="51" t="s">
        <v>598</v>
      </c>
      <c r="H162" s="40">
        <f t="shared" si="3"/>
        <v>0</v>
      </c>
      <c r="I162" s="41">
        <f>SUM(I164:I165)</f>
        <v>0</v>
      </c>
      <c r="J162" s="41">
        <f>SUM(J164:J165)</f>
        <v>0</v>
      </c>
    </row>
    <row r="163" spans="1:10" ht="12.75" customHeight="1" hidden="1">
      <c r="A163" s="33"/>
      <c r="B163" s="25"/>
      <c r="C163" s="26"/>
      <c r="D163" s="26"/>
      <c r="E163" s="26"/>
      <c r="F163" s="38" t="s">
        <v>297</v>
      </c>
      <c r="G163" s="39"/>
      <c r="H163" s="40">
        <f t="shared" si="3"/>
        <v>0</v>
      </c>
      <c r="I163" s="41"/>
      <c r="J163" s="41"/>
    </row>
    <row r="164" spans="1:10" ht="12.75" customHeight="1" hidden="1">
      <c r="A164" s="33"/>
      <c r="B164" s="25"/>
      <c r="C164" s="26"/>
      <c r="D164" s="26"/>
      <c r="E164" s="26"/>
      <c r="F164" s="38" t="s">
        <v>298</v>
      </c>
      <c r="G164" s="39"/>
      <c r="H164" s="40">
        <f t="shared" si="3"/>
        <v>0</v>
      </c>
      <c r="I164" s="41"/>
      <c r="J164" s="41"/>
    </row>
    <row r="165" spans="1:10" ht="12.75" customHeight="1" hidden="1">
      <c r="A165" s="33"/>
      <c r="B165" s="25"/>
      <c r="C165" s="26"/>
      <c r="D165" s="26"/>
      <c r="E165" s="26"/>
      <c r="F165" s="38" t="s">
        <v>298</v>
      </c>
      <c r="G165" s="39"/>
      <c r="H165" s="40">
        <f t="shared" si="3"/>
        <v>0</v>
      </c>
      <c r="I165" s="41"/>
      <c r="J165" s="41"/>
    </row>
    <row r="166" spans="1:10" ht="12.75" customHeight="1" hidden="1">
      <c r="A166" s="33">
        <v>2360</v>
      </c>
      <c r="B166" s="25" t="s">
        <v>354</v>
      </c>
      <c r="C166" s="26">
        <v>6</v>
      </c>
      <c r="D166" s="26">
        <v>0</v>
      </c>
      <c r="E166" s="26"/>
      <c r="F166" s="34" t="s">
        <v>813</v>
      </c>
      <c r="G166" s="35" t="s">
        <v>600</v>
      </c>
      <c r="H166" s="40">
        <f t="shared" si="3"/>
        <v>0</v>
      </c>
      <c r="I166" s="41">
        <f>SUM(I167)</f>
        <v>0</v>
      </c>
      <c r="J166" s="41">
        <f>SUM(J167)</f>
        <v>0</v>
      </c>
    </row>
    <row r="167" spans="1:10" ht="25.5" customHeight="1" hidden="1">
      <c r="A167" s="33">
        <v>2361</v>
      </c>
      <c r="B167" s="25" t="s">
        <v>354</v>
      </c>
      <c r="C167" s="26">
        <v>6</v>
      </c>
      <c r="D167" s="26">
        <v>1</v>
      </c>
      <c r="E167" s="26"/>
      <c r="F167" s="38" t="s">
        <v>271</v>
      </c>
      <c r="G167" s="51" t="s">
        <v>601</v>
      </c>
      <c r="H167" s="40">
        <f t="shared" si="3"/>
        <v>0</v>
      </c>
      <c r="I167" s="41">
        <f>SUM(I169:I170)</f>
        <v>0</v>
      </c>
      <c r="J167" s="41">
        <f>SUM(J169:J170)</f>
        <v>0</v>
      </c>
    </row>
    <row r="168" spans="1:10" ht="36" hidden="1">
      <c r="A168" s="33"/>
      <c r="B168" s="25"/>
      <c r="C168" s="26"/>
      <c r="D168" s="26"/>
      <c r="E168" s="26"/>
      <c r="F168" s="38" t="s">
        <v>297</v>
      </c>
      <c r="G168" s="39"/>
      <c r="H168" s="40">
        <f t="shared" si="3"/>
        <v>0</v>
      </c>
      <c r="I168" s="41"/>
      <c r="J168" s="41"/>
    </row>
    <row r="169" spans="1:10" ht="15.75" hidden="1">
      <c r="A169" s="33"/>
      <c r="B169" s="25"/>
      <c r="C169" s="26"/>
      <c r="D169" s="26"/>
      <c r="E169" s="26"/>
      <c r="F169" s="38" t="s">
        <v>298</v>
      </c>
      <c r="G169" s="39"/>
      <c r="H169" s="40">
        <f t="shared" si="3"/>
        <v>0</v>
      </c>
      <c r="I169" s="41"/>
      <c r="J169" s="41"/>
    </row>
    <row r="170" spans="1:10" ht="15.75" hidden="1">
      <c r="A170" s="33"/>
      <c r="B170" s="25"/>
      <c r="C170" s="26"/>
      <c r="D170" s="26"/>
      <c r="E170" s="26"/>
      <c r="F170" s="38" t="s">
        <v>298</v>
      </c>
      <c r="G170" s="39"/>
      <c r="H170" s="40">
        <f t="shared" si="3"/>
        <v>0</v>
      </c>
      <c r="I170" s="41"/>
      <c r="J170" s="41"/>
    </row>
    <row r="171" spans="1:10" ht="25.5" customHeight="1" hidden="1">
      <c r="A171" s="33">
        <v>2370</v>
      </c>
      <c r="B171" s="25" t="s">
        <v>354</v>
      </c>
      <c r="C171" s="26">
        <v>7</v>
      </c>
      <c r="D171" s="26">
        <v>0</v>
      </c>
      <c r="E171" s="26"/>
      <c r="F171" s="34" t="s">
        <v>814</v>
      </c>
      <c r="G171" s="35" t="s">
        <v>602</v>
      </c>
      <c r="H171" s="40">
        <f t="shared" si="3"/>
        <v>0</v>
      </c>
      <c r="I171" s="41">
        <f>SUM(I172)</f>
        <v>0</v>
      </c>
      <c r="J171" s="41">
        <f>SUM(J172)</f>
        <v>0</v>
      </c>
    </row>
    <row r="172" spans="1:10" ht="23.25" customHeight="1" hidden="1">
      <c r="A172" s="33">
        <v>2371</v>
      </c>
      <c r="B172" s="25" t="s">
        <v>354</v>
      </c>
      <c r="C172" s="26">
        <v>7</v>
      </c>
      <c r="D172" s="26">
        <v>1</v>
      </c>
      <c r="E172" s="26"/>
      <c r="F172" s="38" t="s">
        <v>273</v>
      </c>
      <c r="G172" s="51" t="s">
        <v>603</v>
      </c>
      <c r="H172" s="40">
        <f t="shared" si="3"/>
        <v>0</v>
      </c>
      <c r="I172" s="41">
        <f>SUM(I174:I175)</f>
        <v>0</v>
      </c>
      <c r="J172" s="41">
        <f>SUM(J174:J175)</f>
        <v>0</v>
      </c>
    </row>
    <row r="173" spans="1:10" ht="23.25" customHeight="1" hidden="1">
      <c r="A173" s="33"/>
      <c r="B173" s="25"/>
      <c r="C173" s="26"/>
      <c r="D173" s="26"/>
      <c r="E173" s="26"/>
      <c r="F173" s="38" t="s">
        <v>297</v>
      </c>
      <c r="G173" s="39"/>
      <c r="H173" s="40">
        <f t="shared" si="3"/>
        <v>0</v>
      </c>
      <c r="I173" s="41"/>
      <c r="J173" s="41"/>
    </row>
    <row r="174" spans="1:10" ht="23.25" customHeight="1" hidden="1">
      <c r="A174" s="33"/>
      <c r="B174" s="25"/>
      <c r="C174" s="26"/>
      <c r="D174" s="26"/>
      <c r="E174" s="26"/>
      <c r="F174" s="38" t="s">
        <v>298</v>
      </c>
      <c r="G174" s="39"/>
      <c r="H174" s="40">
        <f t="shared" si="3"/>
        <v>0</v>
      </c>
      <c r="I174" s="41"/>
      <c r="J174" s="41"/>
    </row>
    <row r="175" spans="1:10" ht="23.25" customHeight="1" hidden="1">
      <c r="A175" s="33"/>
      <c r="B175" s="25"/>
      <c r="C175" s="26"/>
      <c r="D175" s="26"/>
      <c r="E175" s="26"/>
      <c r="F175" s="38" t="s">
        <v>298</v>
      </c>
      <c r="G175" s="39"/>
      <c r="H175" s="40">
        <f t="shared" si="3"/>
        <v>0</v>
      </c>
      <c r="I175" s="41"/>
      <c r="J175" s="41"/>
    </row>
    <row r="176" spans="1:10" s="31" customFormat="1" ht="23.25" customHeight="1" hidden="1">
      <c r="A176" s="24">
        <v>2400</v>
      </c>
      <c r="B176" s="25" t="s">
        <v>357</v>
      </c>
      <c r="C176" s="26">
        <v>0</v>
      </c>
      <c r="D176" s="26">
        <v>0</v>
      </c>
      <c r="E176" s="26"/>
      <c r="F176" s="57" t="s">
        <v>936</v>
      </c>
      <c r="G176" s="55" t="s">
        <v>604</v>
      </c>
      <c r="H176" s="40">
        <f t="shared" si="3"/>
        <v>0</v>
      </c>
      <c r="I176" s="40">
        <f>SUM(I177,I186,I206,I223,I236,I258,I263,I280,I297)</f>
        <v>0</v>
      </c>
      <c r="J176" s="40">
        <f>SUM(J177,J190,J206,J223,J236,J258,J263,J280,J297)+J186-J190</f>
        <v>0</v>
      </c>
    </row>
    <row r="177" spans="1:10" ht="23.25" customHeight="1" hidden="1">
      <c r="A177" s="33">
        <v>2410</v>
      </c>
      <c r="B177" s="25" t="s">
        <v>357</v>
      </c>
      <c r="C177" s="26">
        <v>1</v>
      </c>
      <c r="D177" s="26">
        <v>0</v>
      </c>
      <c r="E177" s="26"/>
      <c r="F177" s="34" t="s">
        <v>815</v>
      </c>
      <c r="G177" s="35" t="s">
        <v>608</v>
      </c>
      <c r="H177" s="40">
        <f t="shared" si="3"/>
        <v>0</v>
      </c>
      <c r="I177" s="41">
        <f>SUM(I178,I182)</f>
        <v>0</v>
      </c>
      <c r="J177" s="41">
        <f>SUM(J178)</f>
        <v>0</v>
      </c>
    </row>
    <row r="178" spans="1:10" ht="23.25" customHeight="1" hidden="1">
      <c r="A178" s="33">
        <v>2411</v>
      </c>
      <c r="B178" s="25" t="s">
        <v>357</v>
      </c>
      <c r="C178" s="26">
        <v>1</v>
      </c>
      <c r="D178" s="26">
        <v>1</v>
      </c>
      <c r="E178" s="26"/>
      <c r="F178" s="38" t="s">
        <v>609</v>
      </c>
      <c r="G178" s="39" t="s">
        <v>610</v>
      </c>
      <c r="H178" s="40">
        <f t="shared" si="3"/>
        <v>0</v>
      </c>
      <c r="I178" s="41">
        <f>SUM(I180:I181)</f>
        <v>0</v>
      </c>
      <c r="J178" s="41">
        <f>SUM(J180:J181)</f>
        <v>0</v>
      </c>
    </row>
    <row r="179" spans="1:10" ht="23.25" customHeight="1" hidden="1">
      <c r="A179" s="33"/>
      <c r="B179" s="25"/>
      <c r="C179" s="26"/>
      <c r="D179" s="26"/>
      <c r="E179" s="26"/>
      <c r="F179" s="38" t="s">
        <v>297</v>
      </c>
      <c r="G179" s="39"/>
      <c r="H179" s="40">
        <f t="shared" si="3"/>
        <v>0</v>
      </c>
      <c r="I179" s="41"/>
      <c r="J179" s="41"/>
    </row>
    <row r="180" spans="1:10" ht="23.25" customHeight="1" hidden="1">
      <c r="A180" s="33"/>
      <c r="B180" s="25"/>
      <c r="C180" s="26"/>
      <c r="D180" s="26"/>
      <c r="E180" s="26"/>
      <c r="F180" s="38" t="s">
        <v>298</v>
      </c>
      <c r="G180" s="39"/>
      <c r="H180" s="40">
        <f t="shared" si="3"/>
        <v>0</v>
      </c>
      <c r="I180" s="41"/>
      <c r="J180" s="41"/>
    </row>
    <row r="181" spans="1:10" ht="23.25" customHeight="1" hidden="1">
      <c r="A181" s="33"/>
      <c r="B181" s="25"/>
      <c r="C181" s="26"/>
      <c r="D181" s="26"/>
      <c r="E181" s="26"/>
      <c r="F181" s="38" t="s">
        <v>298</v>
      </c>
      <c r="G181" s="39"/>
      <c r="H181" s="40">
        <f t="shared" si="3"/>
        <v>0</v>
      </c>
      <c r="I181" s="41"/>
      <c r="J181" s="41"/>
    </row>
    <row r="182" spans="1:10" ht="23.25" customHeight="1" hidden="1">
      <c r="A182" s="33">
        <v>2412</v>
      </c>
      <c r="B182" s="25" t="s">
        <v>357</v>
      </c>
      <c r="C182" s="26">
        <v>1</v>
      </c>
      <c r="D182" s="26">
        <v>2</v>
      </c>
      <c r="E182" s="26"/>
      <c r="F182" s="38" t="s">
        <v>611</v>
      </c>
      <c r="G182" s="51" t="s">
        <v>612</v>
      </c>
      <c r="H182" s="40">
        <f t="shared" si="3"/>
        <v>0</v>
      </c>
      <c r="I182" s="41">
        <f>SUM(I184:I185)</f>
        <v>0</v>
      </c>
      <c r="J182" s="41">
        <f>SUM(J184:J185)</f>
        <v>0</v>
      </c>
    </row>
    <row r="183" spans="1:10" ht="23.25" customHeight="1" hidden="1">
      <c r="A183" s="33"/>
      <c r="B183" s="25"/>
      <c r="C183" s="26"/>
      <c r="D183" s="26"/>
      <c r="E183" s="26"/>
      <c r="F183" s="38" t="s">
        <v>297</v>
      </c>
      <c r="G183" s="39"/>
      <c r="H183" s="40">
        <f t="shared" si="3"/>
        <v>0</v>
      </c>
      <c r="I183" s="41"/>
      <c r="J183" s="41"/>
    </row>
    <row r="184" spans="1:10" ht="23.25" customHeight="1" hidden="1">
      <c r="A184" s="33"/>
      <c r="B184" s="25"/>
      <c r="C184" s="26"/>
      <c r="D184" s="26"/>
      <c r="E184" s="26"/>
      <c r="F184" s="38" t="s">
        <v>298</v>
      </c>
      <c r="G184" s="39"/>
      <c r="H184" s="40">
        <f t="shared" si="3"/>
        <v>0</v>
      </c>
      <c r="I184" s="41"/>
      <c r="J184" s="41"/>
    </row>
    <row r="185" spans="1:10" ht="23.25" customHeight="1" hidden="1">
      <c r="A185" s="33"/>
      <c r="B185" s="25"/>
      <c r="C185" s="26"/>
      <c r="D185" s="26"/>
      <c r="E185" s="26"/>
      <c r="F185" s="38" t="s">
        <v>298</v>
      </c>
      <c r="G185" s="39"/>
      <c r="H185" s="40">
        <f t="shared" si="3"/>
        <v>0</v>
      </c>
      <c r="I185" s="41"/>
      <c r="J185" s="41"/>
    </row>
    <row r="186" spans="1:10" ht="23.25" customHeight="1" hidden="1">
      <c r="A186" s="33">
        <v>2420</v>
      </c>
      <c r="B186" s="25" t="s">
        <v>357</v>
      </c>
      <c r="C186" s="26">
        <v>2</v>
      </c>
      <c r="D186" s="26">
        <v>0</v>
      </c>
      <c r="E186" s="26"/>
      <c r="F186" s="34" t="s">
        <v>816</v>
      </c>
      <c r="G186" s="35" t="s">
        <v>614</v>
      </c>
      <c r="H186" s="40">
        <f t="shared" si="3"/>
        <v>0</v>
      </c>
      <c r="I186" s="41">
        <f>I187</f>
        <v>0</v>
      </c>
      <c r="J186" s="41">
        <f>SUM(J187)</f>
        <v>0</v>
      </c>
    </row>
    <row r="187" spans="1:10" ht="23.25" customHeight="1" hidden="1">
      <c r="A187" s="33">
        <v>2421</v>
      </c>
      <c r="B187" s="25" t="s">
        <v>357</v>
      </c>
      <c r="C187" s="26">
        <v>2</v>
      </c>
      <c r="D187" s="26">
        <v>1</v>
      </c>
      <c r="E187" s="26"/>
      <c r="F187" s="38" t="s">
        <v>615</v>
      </c>
      <c r="G187" s="51" t="s">
        <v>616</v>
      </c>
      <c r="H187" s="40">
        <f t="shared" si="3"/>
        <v>0</v>
      </c>
      <c r="I187" s="41">
        <f>I190</f>
        <v>0</v>
      </c>
      <c r="J187" s="41">
        <f>J191</f>
        <v>0</v>
      </c>
    </row>
    <row r="188" spans="1:10" ht="23.25" customHeight="1" hidden="1">
      <c r="A188" s="33"/>
      <c r="B188" s="25"/>
      <c r="C188" s="26"/>
      <c r="D188" s="26"/>
      <c r="E188" s="26"/>
      <c r="F188" s="38" t="s">
        <v>297</v>
      </c>
      <c r="G188" s="39"/>
      <c r="H188" s="40"/>
      <c r="I188" s="41"/>
      <c r="J188" s="41"/>
    </row>
    <row r="189" spans="1:10" ht="23.25" customHeight="1" hidden="1">
      <c r="A189" s="33"/>
      <c r="B189" s="25"/>
      <c r="C189" s="26"/>
      <c r="D189" s="26"/>
      <c r="E189" s="33"/>
      <c r="F189" s="42" t="s">
        <v>817</v>
      </c>
      <c r="G189" s="39"/>
      <c r="H189" s="40">
        <f t="shared" si="3"/>
        <v>0</v>
      </c>
      <c r="I189" s="41"/>
      <c r="J189" s="41"/>
    </row>
    <row r="190" spans="1:10" ht="23.25" customHeight="1" hidden="1">
      <c r="A190" s="33"/>
      <c r="B190" s="25"/>
      <c r="C190" s="26"/>
      <c r="D190" s="26"/>
      <c r="E190" s="33">
        <v>4657</v>
      </c>
      <c r="F190" s="42" t="s">
        <v>929</v>
      </c>
      <c r="G190" s="39"/>
      <c r="H190" s="40">
        <f>SUM(I190:J190)</f>
        <v>0</v>
      </c>
      <c r="I190" s="41"/>
      <c r="J190" s="41"/>
    </row>
    <row r="191" spans="1:10" ht="23.25" customHeight="1" hidden="1">
      <c r="A191" s="33"/>
      <c r="B191" s="25"/>
      <c r="C191" s="26"/>
      <c r="D191" s="26"/>
      <c r="E191" s="33">
        <v>5121</v>
      </c>
      <c r="F191" s="42" t="s">
        <v>922</v>
      </c>
      <c r="G191" s="39"/>
      <c r="H191" s="40">
        <f>SUM(I191:J191)</f>
        <v>0</v>
      </c>
      <c r="I191" s="41"/>
      <c r="J191" s="41"/>
    </row>
    <row r="192" spans="1:10" ht="23.25" customHeight="1" hidden="1">
      <c r="A192" s="33"/>
      <c r="B192" s="25"/>
      <c r="C192" s="26"/>
      <c r="D192" s="26"/>
      <c r="E192" s="33">
        <v>5121</v>
      </c>
      <c r="F192" s="42" t="s">
        <v>927</v>
      </c>
      <c r="G192" s="39"/>
      <c r="H192" s="40">
        <f>SUM(I192:J192)</f>
        <v>0</v>
      </c>
      <c r="I192" s="41"/>
      <c r="J192" s="41"/>
    </row>
    <row r="193" spans="1:10" ht="23.25" customHeight="1" hidden="1">
      <c r="A193" s="33"/>
      <c r="B193" s="25"/>
      <c r="C193" s="26"/>
      <c r="D193" s="26"/>
      <c r="E193" s="33">
        <v>5133</v>
      </c>
      <c r="F193" s="42" t="s">
        <v>923</v>
      </c>
      <c r="G193" s="39"/>
      <c r="H193" s="40">
        <f t="shared" si="3"/>
        <v>0</v>
      </c>
      <c r="I193" s="41"/>
      <c r="J193" s="41"/>
    </row>
    <row r="194" spans="1:10" ht="23.25" customHeight="1" hidden="1">
      <c r="A194" s="33">
        <v>2422</v>
      </c>
      <c r="B194" s="25" t="s">
        <v>357</v>
      </c>
      <c r="C194" s="26">
        <v>2</v>
      </c>
      <c r="D194" s="26">
        <v>2</v>
      </c>
      <c r="E194" s="26"/>
      <c r="F194" s="38" t="s">
        <v>617</v>
      </c>
      <c r="G194" s="51" t="s">
        <v>618</v>
      </c>
      <c r="H194" s="40">
        <f t="shared" si="3"/>
        <v>0</v>
      </c>
      <c r="I194" s="41">
        <f>SUM(I196:I197)</f>
        <v>0</v>
      </c>
      <c r="J194" s="41">
        <f>SUM(J196:J197)</f>
        <v>0</v>
      </c>
    </row>
    <row r="195" spans="1:10" ht="23.25" customHeight="1" hidden="1">
      <c r="A195" s="33"/>
      <c r="B195" s="25"/>
      <c r="C195" s="26"/>
      <c r="D195" s="26"/>
      <c r="E195" s="26"/>
      <c r="F195" s="38" t="s">
        <v>297</v>
      </c>
      <c r="G195" s="39"/>
      <c r="H195" s="40">
        <f t="shared" si="3"/>
        <v>0</v>
      </c>
      <c r="I195" s="41"/>
      <c r="J195" s="41"/>
    </row>
    <row r="196" spans="1:10" ht="23.25" customHeight="1" hidden="1">
      <c r="A196" s="33"/>
      <c r="B196" s="25"/>
      <c r="C196" s="26"/>
      <c r="D196" s="26"/>
      <c r="E196" s="26"/>
      <c r="F196" s="38" t="s">
        <v>298</v>
      </c>
      <c r="G196" s="39"/>
      <c r="H196" s="40">
        <f t="shared" si="3"/>
        <v>0</v>
      </c>
      <c r="I196" s="41"/>
      <c r="J196" s="41"/>
    </row>
    <row r="197" spans="1:10" ht="23.25" customHeight="1" hidden="1">
      <c r="A197" s="33"/>
      <c r="B197" s="25"/>
      <c r="C197" s="26"/>
      <c r="D197" s="26"/>
      <c r="E197" s="26"/>
      <c r="F197" s="38" t="s">
        <v>298</v>
      </c>
      <c r="G197" s="39"/>
      <c r="H197" s="40">
        <f t="shared" si="3"/>
        <v>0</v>
      </c>
      <c r="I197" s="41"/>
      <c r="J197" s="41"/>
    </row>
    <row r="198" spans="1:10" ht="23.25" customHeight="1" hidden="1">
      <c r="A198" s="33">
        <v>2423</v>
      </c>
      <c r="B198" s="25" t="s">
        <v>357</v>
      </c>
      <c r="C198" s="26">
        <v>2</v>
      </c>
      <c r="D198" s="26">
        <v>3</v>
      </c>
      <c r="E198" s="26"/>
      <c r="F198" s="38" t="s">
        <v>619</v>
      </c>
      <c r="G198" s="51" t="s">
        <v>620</v>
      </c>
      <c r="H198" s="40">
        <f t="shared" si="3"/>
        <v>0</v>
      </c>
      <c r="I198" s="41">
        <f>SUM(I200:I201)</f>
        <v>0</v>
      </c>
      <c r="J198" s="41">
        <f>SUM(J200:J201)</f>
        <v>0</v>
      </c>
    </row>
    <row r="199" spans="1:10" ht="23.25" customHeight="1" hidden="1">
      <c r="A199" s="33"/>
      <c r="B199" s="25"/>
      <c r="C199" s="26"/>
      <c r="D199" s="26"/>
      <c r="E199" s="26"/>
      <c r="F199" s="38" t="s">
        <v>297</v>
      </c>
      <c r="G199" s="39"/>
      <c r="H199" s="40">
        <f t="shared" si="3"/>
        <v>0</v>
      </c>
      <c r="I199" s="41"/>
      <c r="J199" s="41"/>
    </row>
    <row r="200" spans="1:10" ht="23.25" customHeight="1" hidden="1">
      <c r="A200" s="33"/>
      <c r="B200" s="25"/>
      <c r="C200" s="26"/>
      <c r="D200" s="26"/>
      <c r="E200" s="26"/>
      <c r="F200" s="38" t="s">
        <v>298</v>
      </c>
      <c r="G200" s="39"/>
      <c r="H200" s="40">
        <f t="shared" si="3"/>
        <v>0</v>
      </c>
      <c r="I200" s="41"/>
      <c r="J200" s="41"/>
    </row>
    <row r="201" spans="1:10" ht="23.25" customHeight="1" hidden="1">
      <c r="A201" s="33"/>
      <c r="B201" s="25"/>
      <c r="C201" s="26"/>
      <c r="D201" s="26"/>
      <c r="E201" s="26"/>
      <c r="F201" s="38" t="s">
        <v>298</v>
      </c>
      <c r="G201" s="39"/>
      <c r="H201" s="40">
        <f t="shared" si="3"/>
        <v>0</v>
      </c>
      <c r="I201" s="41"/>
      <c r="J201" s="41"/>
    </row>
    <row r="202" spans="1:10" ht="23.25" customHeight="1" hidden="1">
      <c r="A202" s="33">
        <v>2424</v>
      </c>
      <c r="B202" s="25" t="s">
        <v>357</v>
      </c>
      <c r="C202" s="26">
        <v>2</v>
      </c>
      <c r="D202" s="26">
        <v>4</v>
      </c>
      <c r="E202" s="26"/>
      <c r="F202" s="38" t="s">
        <v>358</v>
      </c>
      <c r="G202" s="51"/>
      <c r="H202" s="40">
        <f t="shared" si="3"/>
        <v>0</v>
      </c>
      <c r="I202" s="41">
        <f>SUM(I204:I205)</f>
        <v>0</v>
      </c>
      <c r="J202" s="41">
        <f>SUM(J204:J205)</f>
        <v>0</v>
      </c>
    </row>
    <row r="203" spans="1:10" ht="23.25" customHeight="1" hidden="1">
      <c r="A203" s="33"/>
      <c r="B203" s="25"/>
      <c r="C203" s="26"/>
      <c r="D203" s="26"/>
      <c r="E203" s="26"/>
      <c r="F203" s="38" t="s">
        <v>297</v>
      </c>
      <c r="G203" s="39"/>
      <c r="H203" s="40">
        <f t="shared" si="3"/>
        <v>0</v>
      </c>
      <c r="I203" s="41"/>
      <c r="J203" s="41"/>
    </row>
    <row r="204" spans="1:10" ht="23.25" customHeight="1" hidden="1">
      <c r="A204" s="33"/>
      <c r="B204" s="25"/>
      <c r="C204" s="26"/>
      <c r="D204" s="26"/>
      <c r="E204" s="26"/>
      <c r="F204" s="38" t="s">
        <v>298</v>
      </c>
      <c r="G204" s="39"/>
      <c r="H204" s="40">
        <f t="shared" si="3"/>
        <v>0</v>
      </c>
      <c r="I204" s="41"/>
      <c r="J204" s="41"/>
    </row>
    <row r="205" spans="1:10" ht="23.25" customHeight="1" hidden="1">
      <c r="A205" s="33"/>
      <c r="B205" s="25"/>
      <c r="C205" s="26"/>
      <c r="D205" s="26"/>
      <c r="E205" s="26"/>
      <c r="F205" s="38" t="s">
        <v>298</v>
      </c>
      <c r="G205" s="39"/>
      <c r="H205" s="40">
        <f t="shared" si="3"/>
        <v>0</v>
      </c>
      <c r="I205" s="41"/>
      <c r="J205" s="41"/>
    </row>
    <row r="206" spans="1:10" ht="23.25" customHeight="1" hidden="1">
      <c r="A206" s="33">
        <v>2430</v>
      </c>
      <c r="B206" s="25" t="s">
        <v>357</v>
      </c>
      <c r="C206" s="26">
        <v>3</v>
      </c>
      <c r="D206" s="26">
        <v>0</v>
      </c>
      <c r="E206" s="26"/>
      <c r="F206" s="34" t="s">
        <v>818</v>
      </c>
      <c r="G206" s="35" t="s">
        <v>622</v>
      </c>
      <c r="H206" s="40">
        <f t="shared" si="3"/>
        <v>0</v>
      </c>
      <c r="I206" s="41">
        <f>SUM(I207,I211,I215,I219)</f>
        <v>0</v>
      </c>
      <c r="J206" s="41">
        <f>SUM(J207,J211,J215,J219)</f>
        <v>0</v>
      </c>
    </row>
    <row r="207" spans="1:10" ht="23.25" customHeight="1" hidden="1">
      <c r="A207" s="33">
        <v>2431</v>
      </c>
      <c r="B207" s="25" t="s">
        <v>357</v>
      </c>
      <c r="C207" s="26">
        <v>3</v>
      </c>
      <c r="D207" s="26">
        <v>1</v>
      </c>
      <c r="E207" s="26"/>
      <c r="F207" s="38" t="s">
        <v>623</v>
      </c>
      <c r="G207" s="51" t="s">
        <v>624</v>
      </c>
      <c r="H207" s="40">
        <f t="shared" si="3"/>
        <v>0</v>
      </c>
      <c r="I207" s="41">
        <f>SUM(I209:I210)</f>
        <v>0</v>
      </c>
      <c r="J207" s="41">
        <f>SUM(J209:J210)</f>
        <v>0</v>
      </c>
    </row>
    <row r="208" spans="1:10" ht="23.25" customHeight="1" hidden="1">
      <c r="A208" s="33"/>
      <c r="B208" s="25"/>
      <c r="C208" s="26"/>
      <c r="D208" s="26"/>
      <c r="E208" s="26"/>
      <c r="F208" s="38" t="s">
        <v>297</v>
      </c>
      <c r="G208" s="39"/>
      <c r="H208" s="40">
        <f t="shared" si="3"/>
        <v>0</v>
      </c>
      <c r="I208" s="41"/>
      <c r="J208" s="41"/>
    </row>
    <row r="209" spans="1:10" ht="23.25" customHeight="1" hidden="1">
      <c r="A209" s="33"/>
      <c r="B209" s="25"/>
      <c r="C209" s="26"/>
      <c r="D209" s="26"/>
      <c r="E209" s="26"/>
      <c r="F209" s="38" t="s">
        <v>298</v>
      </c>
      <c r="G209" s="39"/>
      <c r="H209" s="40">
        <f t="shared" si="3"/>
        <v>0</v>
      </c>
      <c r="I209" s="41"/>
      <c r="J209" s="41"/>
    </row>
    <row r="210" spans="1:10" ht="23.25" customHeight="1" hidden="1">
      <c r="A210" s="33"/>
      <c r="B210" s="25"/>
      <c r="C210" s="26"/>
      <c r="D210" s="26"/>
      <c r="E210" s="26"/>
      <c r="F210" s="38" t="s">
        <v>298</v>
      </c>
      <c r="G210" s="39"/>
      <c r="H210" s="40">
        <f t="shared" si="3"/>
        <v>0</v>
      </c>
      <c r="I210" s="41"/>
      <c r="J210" s="41"/>
    </row>
    <row r="211" spans="1:10" ht="23.25" customHeight="1" hidden="1">
      <c r="A211" s="33">
        <v>2432</v>
      </c>
      <c r="B211" s="25" t="s">
        <v>357</v>
      </c>
      <c r="C211" s="26">
        <v>3</v>
      </c>
      <c r="D211" s="26">
        <v>2</v>
      </c>
      <c r="E211" s="26"/>
      <c r="F211" s="38" t="s">
        <v>625</v>
      </c>
      <c r="G211" s="51" t="s">
        <v>626</v>
      </c>
      <c r="H211" s="40">
        <f t="shared" si="3"/>
        <v>0</v>
      </c>
      <c r="I211" s="41">
        <f>SUM(I213:I214)</f>
        <v>0</v>
      </c>
      <c r="J211" s="41">
        <f>SUM(J213:J214)</f>
        <v>0</v>
      </c>
    </row>
    <row r="212" spans="1:10" ht="23.25" customHeight="1" hidden="1">
      <c r="A212" s="33"/>
      <c r="B212" s="25"/>
      <c r="C212" s="26"/>
      <c r="D212" s="26"/>
      <c r="E212" s="26"/>
      <c r="F212" s="38" t="s">
        <v>297</v>
      </c>
      <c r="G212" s="39"/>
      <c r="H212" s="40">
        <f t="shared" si="3"/>
        <v>0</v>
      </c>
      <c r="I212" s="41"/>
      <c r="J212" s="41"/>
    </row>
    <row r="213" spans="1:10" ht="23.25" customHeight="1" hidden="1">
      <c r="A213" s="33"/>
      <c r="B213" s="25"/>
      <c r="C213" s="26"/>
      <c r="D213" s="26"/>
      <c r="E213" s="26"/>
      <c r="F213" s="38" t="s">
        <v>298</v>
      </c>
      <c r="G213" s="39"/>
      <c r="H213" s="40">
        <f t="shared" si="3"/>
        <v>0</v>
      </c>
      <c r="I213" s="41"/>
      <c r="J213" s="41"/>
    </row>
    <row r="214" spans="1:10" ht="23.25" customHeight="1" hidden="1">
      <c r="A214" s="33"/>
      <c r="B214" s="25"/>
      <c r="C214" s="26"/>
      <c r="D214" s="26"/>
      <c r="E214" s="26"/>
      <c r="F214" s="38" t="s">
        <v>298</v>
      </c>
      <c r="G214" s="39"/>
      <c r="H214" s="40">
        <f t="shared" si="3"/>
        <v>0</v>
      </c>
      <c r="I214" s="41"/>
      <c r="J214" s="41"/>
    </row>
    <row r="215" spans="1:10" ht="23.25" customHeight="1" hidden="1">
      <c r="A215" s="33">
        <v>2433</v>
      </c>
      <c r="B215" s="25" t="s">
        <v>357</v>
      </c>
      <c r="C215" s="26">
        <v>3</v>
      </c>
      <c r="D215" s="26">
        <v>3</v>
      </c>
      <c r="E215" s="26"/>
      <c r="F215" s="38" t="s">
        <v>627</v>
      </c>
      <c r="G215" s="51" t="s">
        <v>628</v>
      </c>
      <c r="H215" s="40">
        <f t="shared" si="3"/>
        <v>0</v>
      </c>
      <c r="I215" s="41">
        <f>SUM(I217:I218)</f>
        <v>0</v>
      </c>
      <c r="J215" s="41">
        <f>SUM(J217:J218)</f>
        <v>0</v>
      </c>
    </row>
    <row r="216" spans="1:10" ht="23.25" customHeight="1" hidden="1">
      <c r="A216" s="33"/>
      <c r="B216" s="25"/>
      <c r="C216" s="26"/>
      <c r="D216" s="26"/>
      <c r="E216" s="26"/>
      <c r="F216" s="38" t="s">
        <v>297</v>
      </c>
      <c r="G216" s="39"/>
      <c r="H216" s="40">
        <f t="shared" si="3"/>
        <v>0</v>
      </c>
      <c r="I216" s="41"/>
      <c r="J216" s="41"/>
    </row>
    <row r="217" spans="1:10" ht="23.25" customHeight="1" hidden="1">
      <c r="A217" s="33"/>
      <c r="B217" s="25"/>
      <c r="C217" s="26"/>
      <c r="D217" s="26"/>
      <c r="E217" s="26"/>
      <c r="F217" s="38" t="s">
        <v>298</v>
      </c>
      <c r="G217" s="39"/>
      <c r="H217" s="40">
        <f t="shared" si="3"/>
        <v>0</v>
      </c>
      <c r="I217" s="41"/>
      <c r="J217" s="41"/>
    </row>
    <row r="218" spans="1:10" ht="23.25" customHeight="1" hidden="1">
      <c r="A218" s="33"/>
      <c r="B218" s="25"/>
      <c r="C218" s="26"/>
      <c r="D218" s="26"/>
      <c r="E218" s="26"/>
      <c r="F218" s="38" t="s">
        <v>298</v>
      </c>
      <c r="G218" s="39"/>
      <c r="H218" s="40">
        <f t="shared" si="3"/>
        <v>0</v>
      </c>
      <c r="I218" s="41"/>
      <c r="J218" s="41"/>
    </row>
    <row r="219" spans="1:10" ht="23.25" customHeight="1" hidden="1">
      <c r="A219" s="33">
        <v>2435</v>
      </c>
      <c r="B219" s="25"/>
      <c r="C219" s="26"/>
      <c r="D219" s="26"/>
      <c r="E219" s="26"/>
      <c r="F219" s="38" t="s">
        <v>631</v>
      </c>
      <c r="G219" s="35"/>
      <c r="H219" s="40"/>
      <c r="I219" s="41">
        <f>SUM(I221:I222)</f>
        <v>0</v>
      </c>
      <c r="J219" s="41">
        <f>SUM(J221:J222)</f>
        <v>0</v>
      </c>
    </row>
    <row r="220" spans="1:10" ht="23.25" customHeight="1" hidden="1">
      <c r="A220" s="33"/>
      <c r="B220" s="25"/>
      <c r="C220" s="26"/>
      <c r="D220" s="26"/>
      <c r="E220" s="26"/>
      <c r="F220" s="38" t="s">
        <v>297</v>
      </c>
      <c r="G220" s="35"/>
      <c r="H220" s="40"/>
      <c r="I220" s="41"/>
      <c r="J220" s="41"/>
    </row>
    <row r="221" spans="1:10" ht="23.25" customHeight="1" hidden="1">
      <c r="A221" s="33"/>
      <c r="B221" s="25"/>
      <c r="C221" s="26"/>
      <c r="D221" s="26"/>
      <c r="E221" s="33">
        <v>5112</v>
      </c>
      <c r="F221" s="38" t="s">
        <v>284</v>
      </c>
      <c r="G221" s="35"/>
      <c r="H221" s="40"/>
      <c r="I221" s="41"/>
      <c r="J221" s="41"/>
    </row>
    <row r="222" spans="1:10" ht="23.25" customHeight="1" hidden="1">
      <c r="A222" s="33"/>
      <c r="B222" s="25"/>
      <c r="C222" s="26"/>
      <c r="D222" s="26"/>
      <c r="E222" s="33">
        <v>5134</v>
      </c>
      <c r="F222" s="58" t="s">
        <v>279</v>
      </c>
      <c r="G222" s="39"/>
      <c r="H222" s="40">
        <f>SUM(I222:J222)</f>
        <v>0</v>
      </c>
      <c r="I222" s="41"/>
      <c r="J222" s="41"/>
    </row>
    <row r="223" spans="1:10" ht="23.25" customHeight="1" hidden="1">
      <c r="A223" s="33">
        <v>2440</v>
      </c>
      <c r="B223" s="25" t="s">
        <v>357</v>
      </c>
      <c r="C223" s="26">
        <v>4</v>
      </c>
      <c r="D223" s="26">
        <v>0</v>
      </c>
      <c r="E223" s="26"/>
      <c r="F223" s="34" t="s">
        <v>819</v>
      </c>
      <c r="G223" s="35" t="s">
        <v>636</v>
      </c>
      <c r="H223" s="40">
        <f aca="true" t="shared" si="4" ref="H223:H288">SUM(I223:J223)</f>
        <v>0</v>
      </c>
      <c r="I223" s="41">
        <f>SUM(I224,I228,I232)</f>
        <v>0</v>
      </c>
      <c r="J223" s="41">
        <f>SUM(J224)</f>
        <v>0</v>
      </c>
    </row>
    <row r="224" spans="1:10" ht="23.25" customHeight="1" hidden="1">
      <c r="A224" s="33">
        <v>2441</v>
      </c>
      <c r="B224" s="25" t="s">
        <v>357</v>
      </c>
      <c r="C224" s="26">
        <v>4</v>
      </c>
      <c r="D224" s="26">
        <v>1</v>
      </c>
      <c r="E224" s="26"/>
      <c r="F224" s="38" t="s">
        <v>637</v>
      </c>
      <c r="G224" s="51" t="s">
        <v>638</v>
      </c>
      <c r="H224" s="40">
        <f t="shared" si="4"/>
        <v>0</v>
      </c>
      <c r="I224" s="41">
        <f>SUM(I226:I227)</f>
        <v>0</v>
      </c>
      <c r="J224" s="41">
        <f>SUM(J226:J227)</f>
        <v>0</v>
      </c>
    </row>
    <row r="225" spans="1:10" ht="23.25" customHeight="1" hidden="1">
      <c r="A225" s="33"/>
      <c r="B225" s="25"/>
      <c r="C225" s="26"/>
      <c r="D225" s="26"/>
      <c r="E225" s="26"/>
      <c r="F225" s="38" t="s">
        <v>297</v>
      </c>
      <c r="G225" s="39"/>
      <c r="H225" s="40">
        <f t="shared" si="4"/>
        <v>0</v>
      </c>
      <c r="I225" s="41"/>
      <c r="J225" s="41"/>
    </row>
    <row r="226" spans="1:10" ht="23.25" customHeight="1" hidden="1">
      <c r="A226" s="33"/>
      <c r="B226" s="25"/>
      <c r="C226" s="26"/>
      <c r="D226" s="26"/>
      <c r="E226" s="26"/>
      <c r="F226" s="38" t="s">
        <v>298</v>
      </c>
      <c r="G226" s="39"/>
      <c r="H226" s="40">
        <f t="shared" si="4"/>
        <v>0</v>
      </c>
      <c r="I226" s="41"/>
      <c r="J226" s="41"/>
    </row>
    <row r="227" spans="1:10" ht="23.25" customHeight="1" hidden="1">
      <c r="A227" s="33"/>
      <c r="B227" s="25"/>
      <c r="C227" s="26"/>
      <c r="D227" s="26"/>
      <c r="E227" s="26"/>
      <c r="F227" s="38" t="s">
        <v>298</v>
      </c>
      <c r="G227" s="39"/>
      <c r="H227" s="40">
        <f t="shared" si="4"/>
        <v>0</v>
      </c>
      <c r="I227" s="41"/>
      <c r="J227" s="41"/>
    </row>
    <row r="228" spans="1:10" ht="23.25" customHeight="1" hidden="1">
      <c r="A228" s="33">
        <v>2442</v>
      </c>
      <c r="B228" s="25" t="s">
        <v>357</v>
      </c>
      <c r="C228" s="26">
        <v>4</v>
      </c>
      <c r="D228" s="26">
        <v>2</v>
      </c>
      <c r="E228" s="26"/>
      <c r="F228" s="38" t="s">
        <v>639</v>
      </c>
      <c r="G228" s="51" t="s">
        <v>640</v>
      </c>
      <c r="H228" s="40">
        <f t="shared" si="4"/>
        <v>0</v>
      </c>
      <c r="I228" s="41">
        <f>SUM(I230:I231)</f>
        <v>0</v>
      </c>
      <c r="J228" s="41">
        <f>SUM(J230:J231)</f>
        <v>0</v>
      </c>
    </row>
    <row r="229" spans="1:10" ht="23.25" customHeight="1" hidden="1">
      <c r="A229" s="33"/>
      <c r="B229" s="25"/>
      <c r="C229" s="26"/>
      <c r="D229" s="26"/>
      <c r="E229" s="26"/>
      <c r="F229" s="38" t="s">
        <v>297</v>
      </c>
      <c r="G229" s="39"/>
      <c r="H229" s="40">
        <f t="shared" si="4"/>
        <v>0</v>
      </c>
      <c r="I229" s="41"/>
      <c r="J229" s="41"/>
    </row>
    <row r="230" spans="1:10" ht="23.25" customHeight="1" hidden="1">
      <c r="A230" s="33"/>
      <c r="B230" s="25"/>
      <c r="C230" s="26"/>
      <c r="D230" s="26"/>
      <c r="E230" s="26"/>
      <c r="F230" s="38" t="s">
        <v>298</v>
      </c>
      <c r="G230" s="39"/>
      <c r="H230" s="40">
        <f t="shared" si="4"/>
        <v>0</v>
      </c>
      <c r="I230" s="41"/>
      <c r="J230" s="41"/>
    </row>
    <row r="231" spans="1:10" ht="23.25" customHeight="1" hidden="1">
      <c r="A231" s="33"/>
      <c r="B231" s="25"/>
      <c r="C231" s="26"/>
      <c r="D231" s="26"/>
      <c r="E231" s="26"/>
      <c r="F231" s="38" t="s">
        <v>298</v>
      </c>
      <c r="G231" s="39"/>
      <c r="H231" s="40">
        <f t="shared" si="4"/>
        <v>0</v>
      </c>
      <c r="I231" s="41"/>
      <c r="J231" s="41"/>
    </row>
    <row r="232" spans="1:10" ht="23.25" customHeight="1" hidden="1">
      <c r="A232" s="33">
        <v>2443</v>
      </c>
      <c r="B232" s="25" t="s">
        <v>357</v>
      </c>
      <c r="C232" s="26">
        <v>4</v>
      </c>
      <c r="D232" s="26">
        <v>3</v>
      </c>
      <c r="E232" s="26"/>
      <c r="F232" s="38" t="s">
        <v>641</v>
      </c>
      <c r="G232" s="51" t="s">
        <v>642</v>
      </c>
      <c r="H232" s="40">
        <f t="shared" si="4"/>
        <v>0</v>
      </c>
      <c r="I232" s="41">
        <f>SUM(I234:I235)</f>
        <v>0</v>
      </c>
      <c r="J232" s="41">
        <f>SUM(J234:J235)</f>
        <v>0</v>
      </c>
    </row>
    <row r="233" spans="1:10" ht="23.25" customHeight="1" hidden="1">
      <c r="A233" s="33"/>
      <c r="B233" s="25"/>
      <c r="C233" s="26"/>
      <c r="D233" s="26"/>
      <c r="E233" s="26"/>
      <c r="F233" s="38" t="s">
        <v>297</v>
      </c>
      <c r="G233" s="39"/>
      <c r="H233" s="40">
        <f t="shared" si="4"/>
        <v>0</v>
      </c>
      <c r="I233" s="41"/>
      <c r="J233" s="41"/>
    </row>
    <row r="234" spans="1:10" ht="23.25" customHeight="1" hidden="1">
      <c r="A234" s="33"/>
      <c r="B234" s="25"/>
      <c r="C234" s="26"/>
      <c r="D234" s="26"/>
      <c r="E234" s="26"/>
      <c r="F234" s="38" t="s">
        <v>298</v>
      </c>
      <c r="G234" s="39"/>
      <c r="H234" s="40">
        <f t="shared" si="4"/>
        <v>0</v>
      </c>
      <c r="I234" s="41"/>
      <c r="J234" s="41"/>
    </row>
    <row r="235" spans="1:10" ht="23.25" customHeight="1" hidden="1">
      <c r="A235" s="33"/>
      <c r="B235" s="25"/>
      <c r="C235" s="26"/>
      <c r="D235" s="26"/>
      <c r="E235" s="26"/>
      <c r="F235" s="38" t="s">
        <v>298</v>
      </c>
      <c r="G235" s="39"/>
      <c r="H235" s="40">
        <f t="shared" si="4"/>
        <v>0</v>
      </c>
      <c r="I235" s="41"/>
      <c r="J235" s="41"/>
    </row>
    <row r="236" spans="1:10" ht="23.25" customHeight="1" hidden="1">
      <c r="A236" s="33">
        <v>2450</v>
      </c>
      <c r="B236" s="25" t="s">
        <v>357</v>
      </c>
      <c r="C236" s="26">
        <v>5</v>
      </c>
      <c r="D236" s="26">
        <v>0</v>
      </c>
      <c r="E236" s="26"/>
      <c r="F236" s="34" t="s">
        <v>820</v>
      </c>
      <c r="G236" s="56" t="s">
        <v>644</v>
      </c>
      <c r="H236" s="40">
        <f t="shared" si="4"/>
        <v>0</v>
      </c>
      <c r="I236" s="41">
        <f>SUM(I237,I242,I246,I250,I254)</f>
        <v>0</v>
      </c>
      <c r="J236" s="41">
        <f>J239</f>
        <v>0</v>
      </c>
    </row>
    <row r="237" spans="1:10" ht="23.25" customHeight="1" hidden="1">
      <c r="A237" s="33">
        <v>2451</v>
      </c>
      <c r="B237" s="25" t="s">
        <v>357</v>
      </c>
      <c r="C237" s="26">
        <v>5</v>
      </c>
      <c r="D237" s="26">
        <v>1</v>
      </c>
      <c r="E237" s="26"/>
      <c r="F237" s="38" t="s">
        <v>920</v>
      </c>
      <c r="G237" s="51" t="s">
        <v>646</v>
      </c>
      <c r="H237" s="40">
        <f t="shared" si="4"/>
        <v>0</v>
      </c>
      <c r="I237" s="41">
        <f>I238</f>
        <v>0</v>
      </c>
      <c r="J237" s="41">
        <f>J239</f>
        <v>0</v>
      </c>
    </row>
    <row r="238" spans="1:10" ht="23.25" customHeight="1" hidden="1">
      <c r="A238" s="33"/>
      <c r="B238" s="25"/>
      <c r="C238" s="26"/>
      <c r="D238" s="26"/>
      <c r="E238" s="26">
        <v>4251</v>
      </c>
      <c r="F238" s="38" t="s">
        <v>925</v>
      </c>
      <c r="G238" s="51"/>
      <c r="H238" s="40"/>
      <c r="I238" s="41"/>
      <c r="J238" s="41"/>
    </row>
    <row r="239" spans="1:10" ht="23.25" customHeight="1" hidden="1">
      <c r="A239" s="33"/>
      <c r="B239" s="25"/>
      <c r="C239" s="26"/>
      <c r="D239" s="26"/>
      <c r="E239" s="26">
        <v>5113</v>
      </c>
      <c r="F239" s="38" t="s">
        <v>726</v>
      </c>
      <c r="G239" s="51"/>
      <c r="H239" s="40">
        <f>J239</f>
        <v>0</v>
      </c>
      <c r="I239" s="41"/>
      <c r="J239" s="41"/>
    </row>
    <row r="240" spans="1:10" ht="23.25" customHeight="1" hidden="1">
      <c r="A240" s="33"/>
      <c r="B240" s="25"/>
      <c r="C240" s="26"/>
      <c r="D240" s="26"/>
      <c r="E240" s="26"/>
      <c r="F240" s="38" t="s">
        <v>297</v>
      </c>
      <c r="G240" s="39"/>
      <c r="H240" s="40">
        <f t="shared" si="4"/>
        <v>0</v>
      </c>
      <c r="I240" s="41"/>
      <c r="J240" s="41"/>
    </row>
    <row r="241" spans="1:14" ht="23.25" customHeight="1" hidden="1">
      <c r="A241" s="33"/>
      <c r="B241" s="25"/>
      <c r="C241" s="26"/>
      <c r="D241" s="26"/>
      <c r="E241" s="26"/>
      <c r="F241" s="38" t="s">
        <v>298</v>
      </c>
      <c r="G241" s="39"/>
      <c r="H241" s="40">
        <f t="shared" si="4"/>
        <v>0</v>
      </c>
      <c r="I241" s="41"/>
      <c r="J241" s="41"/>
      <c r="K241" s="7"/>
      <c r="L241" s="7"/>
      <c r="N241" s="7"/>
    </row>
    <row r="242" spans="1:10" ht="23.25" customHeight="1" hidden="1">
      <c r="A242" s="33">
        <v>2452</v>
      </c>
      <c r="B242" s="25" t="s">
        <v>357</v>
      </c>
      <c r="C242" s="26">
        <v>5</v>
      </c>
      <c r="D242" s="26">
        <v>2</v>
      </c>
      <c r="E242" s="26"/>
      <c r="F242" s="38" t="s">
        <v>647</v>
      </c>
      <c r="G242" s="51" t="s">
        <v>648</v>
      </c>
      <c r="H242" s="40">
        <f t="shared" si="4"/>
        <v>0</v>
      </c>
      <c r="I242" s="41">
        <f>SUM(I244:I245)</f>
        <v>0</v>
      </c>
      <c r="J242" s="41">
        <f>SUM(J244:J245)</f>
        <v>0</v>
      </c>
    </row>
    <row r="243" spans="1:10" ht="23.25" customHeight="1" hidden="1">
      <c r="A243" s="33"/>
      <c r="B243" s="25"/>
      <c r="C243" s="26"/>
      <c r="D243" s="26"/>
      <c r="E243" s="26"/>
      <c r="F243" s="38" t="s">
        <v>297</v>
      </c>
      <c r="G243" s="39"/>
      <c r="H243" s="40">
        <f t="shared" si="4"/>
        <v>0</v>
      </c>
      <c r="I243" s="41"/>
      <c r="J243" s="41"/>
    </row>
    <row r="244" spans="1:10" ht="23.25" customHeight="1" hidden="1">
      <c r="A244" s="33"/>
      <c r="B244" s="25"/>
      <c r="C244" s="26"/>
      <c r="D244" s="26"/>
      <c r="E244" s="26"/>
      <c r="F244" s="38" t="s">
        <v>298</v>
      </c>
      <c r="G244" s="39"/>
      <c r="H244" s="40">
        <f t="shared" si="4"/>
        <v>0</v>
      </c>
      <c r="I244" s="41"/>
      <c r="J244" s="41"/>
    </row>
    <row r="245" spans="1:10" ht="23.25" customHeight="1" hidden="1">
      <c r="A245" s="33"/>
      <c r="B245" s="25"/>
      <c r="C245" s="26"/>
      <c r="D245" s="26"/>
      <c r="E245" s="26"/>
      <c r="F245" s="38" t="s">
        <v>298</v>
      </c>
      <c r="G245" s="39"/>
      <c r="H245" s="40">
        <f t="shared" si="4"/>
        <v>0</v>
      </c>
      <c r="I245" s="41"/>
      <c r="J245" s="41"/>
    </row>
    <row r="246" spans="1:10" ht="23.25" customHeight="1" hidden="1">
      <c r="A246" s="33">
        <v>2453</v>
      </c>
      <c r="B246" s="25" t="s">
        <v>357</v>
      </c>
      <c r="C246" s="26">
        <v>5</v>
      </c>
      <c r="D246" s="26">
        <v>3</v>
      </c>
      <c r="E246" s="26"/>
      <c r="F246" s="38" t="s">
        <v>649</v>
      </c>
      <c r="G246" s="51" t="s">
        <v>650</v>
      </c>
      <c r="H246" s="40">
        <f t="shared" si="4"/>
        <v>0</v>
      </c>
      <c r="I246" s="41">
        <f>SUM(I248:I249)</f>
        <v>0</v>
      </c>
      <c r="J246" s="41">
        <f>SUM(J248:J249)</f>
        <v>0</v>
      </c>
    </row>
    <row r="247" spans="1:10" ht="23.25" customHeight="1" hidden="1">
      <c r="A247" s="33"/>
      <c r="B247" s="25"/>
      <c r="C247" s="26"/>
      <c r="D247" s="26"/>
      <c r="E247" s="26"/>
      <c r="F247" s="38" t="s">
        <v>297</v>
      </c>
      <c r="G247" s="39"/>
      <c r="H247" s="40">
        <f t="shared" si="4"/>
        <v>0</v>
      </c>
      <c r="I247" s="41"/>
      <c r="J247" s="41"/>
    </row>
    <row r="248" spans="1:10" ht="23.25" customHeight="1" hidden="1">
      <c r="A248" s="33"/>
      <c r="B248" s="25"/>
      <c r="C248" s="26"/>
      <c r="D248" s="26"/>
      <c r="E248" s="26"/>
      <c r="F248" s="38" t="s">
        <v>298</v>
      </c>
      <c r="G248" s="39"/>
      <c r="H248" s="40">
        <f t="shared" si="4"/>
        <v>0</v>
      </c>
      <c r="I248" s="41"/>
      <c r="J248" s="41"/>
    </row>
    <row r="249" spans="1:10" ht="23.25" customHeight="1" hidden="1">
      <c r="A249" s="33"/>
      <c r="B249" s="25"/>
      <c r="C249" s="26"/>
      <c r="D249" s="26"/>
      <c r="E249" s="26"/>
      <c r="F249" s="38" t="s">
        <v>298</v>
      </c>
      <c r="G249" s="39"/>
      <c r="H249" s="40">
        <f t="shared" si="4"/>
        <v>0</v>
      </c>
      <c r="I249" s="41"/>
      <c r="J249" s="41"/>
    </row>
    <row r="250" spans="1:10" ht="23.25" customHeight="1" hidden="1">
      <c r="A250" s="33">
        <v>2454</v>
      </c>
      <c r="B250" s="25" t="s">
        <v>357</v>
      </c>
      <c r="C250" s="26">
        <v>5</v>
      </c>
      <c r="D250" s="26">
        <v>4</v>
      </c>
      <c r="E250" s="26"/>
      <c r="F250" s="38" t="s">
        <v>651</v>
      </c>
      <c r="G250" s="51" t="s">
        <v>652</v>
      </c>
      <c r="H250" s="40">
        <f t="shared" si="4"/>
        <v>0</v>
      </c>
      <c r="I250" s="41">
        <f>SUM(I252:I253)</f>
        <v>0</v>
      </c>
      <c r="J250" s="41">
        <f>SUM(J252:J253)</f>
        <v>0</v>
      </c>
    </row>
    <row r="251" spans="1:10" ht="23.25" customHeight="1" hidden="1">
      <c r="A251" s="33"/>
      <c r="B251" s="25"/>
      <c r="C251" s="26"/>
      <c r="D251" s="26"/>
      <c r="E251" s="26"/>
      <c r="F251" s="38" t="s">
        <v>297</v>
      </c>
      <c r="G251" s="39"/>
      <c r="H251" s="40">
        <f t="shared" si="4"/>
        <v>0</v>
      </c>
      <c r="I251" s="41"/>
      <c r="J251" s="41"/>
    </row>
    <row r="252" spans="1:10" ht="23.25" customHeight="1" hidden="1">
      <c r="A252" s="33"/>
      <c r="B252" s="25"/>
      <c r="C252" s="26"/>
      <c r="D252" s="26"/>
      <c r="E252" s="26"/>
      <c r="F252" s="38" t="s">
        <v>298</v>
      </c>
      <c r="G252" s="39"/>
      <c r="H252" s="40">
        <f t="shared" si="4"/>
        <v>0</v>
      </c>
      <c r="I252" s="41"/>
      <c r="J252" s="41"/>
    </row>
    <row r="253" spans="1:10" ht="23.25" customHeight="1" hidden="1">
      <c r="A253" s="33"/>
      <c r="B253" s="25"/>
      <c r="C253" s="26"/>
      <c r="D253" s="26"/>
      <c r="E253" s="26"/>
      <c r="F253" s="38" t="s">
        <v>298</v>
      </c>
      <c r="G253" s="39"/>
      <c r="H253" s="40">
        <f t="shared" si="4"/>
        <v>0</v>
      </c>
      <c r="I253" s="41"/>
      <c r="J253" s="41"/>
    </row>
    <row r="254" spans="1:10" ht="23.25" customHeight="1" hidden="1">
      <c r="A254" s="33">
        <v>2455</v>
      </c>
      <c r="B254" s="25" t="s">
        <v>357</v>
      </c>
      <c r="C254" s="26">
        <v>5</v>
      </c>
      <c r="D254" s="26">
        <v>5</v>
      </c>
      <c r="E254" s="26"/>
      <c r="F254" s="38" t="s">
        <v>653</v>
      </c>
      <c r="G254" s="51" t="s">
        <v>654</v>
      </c>
      <c r="H254" s="40">
        <f t="shared" si="4"/>
        <v>0</v>
      </c>
      <c r="I254" s="41">
        <f>SUM(I256:I257)</f>
        <v>0</v>
      </c>
      <c r="J254" s="41">
        <f>SUM(J256:J257)</f>
        <v>0</v>
      </c>
    </row>
    <row r="255" spans="1:10" ht="23.25" customHeight="1" hidden="1">
      <c r="A255" s="33"/>
      <c r="B255" s="25"/>
      <c r="C255" s="26"/>
      <c r="D255" s="26"/>
      <c r="E255" s="26"/>
      <c r="F255" s="38" t="s">
        <v>297</v>
      </c>
      <c r="G255" s="39"/>
      <c r="H255" s="40">
        <f t="shared" si="4"/>
        <v>0</v>
      </c>
      <c r="I255" s="41"/>
      <c r="J255" s="41"/>
    </row>
    <row r="256" spans="1:10" ht="23.25" customHeight="1" hidden="1">
      <c r="A256" s="33"/>
      <c r="B256" s="25"/>
      <c r="C256" s="26"/>
      <c r="D256" s="26"/>
      <c r="E256" s="26"/>
      <c r="F256" s="38" t="s">
        <v>298</v>
      </c>
      <c r="G256" s="39"/>
      <c r="H256" s="40">
        <f t="shared" si="4"/>
        <v>0</v>
      </c>
      <c r="I256" s="41"/>
      <c r="J256" s="41"/>
    </row>
    <row r="257" spans="1:10" ht="23.25" customHeight="1" hidden="1">
      <c r="A257" s="33"/>
      <c r="B257" s="25"/>
      <c r="C257" s="26"/>
      <c r="D257" s="26"/>
      <c r="E257" s="26"/>
      <c r="F257" s="38" t="s">
        <v>298</v>
      </c>
      <c r="G257" s="39"/>
      <c r="H257" s="40">
        <f t="shared" si="4"/>
        <v>0</v>
      </c>
      <c r="I257" s="41"/>
      <c r="J257" s="41"/>
    </row>
    <row r="258" spans="1:10" ht="23.25" customHeight="1" hidden="1">
      <c r="A258" s="33">
        <v>2460</v>
      </c>
      <c r="B258" s="25" t="s">
        <v>357</v>
      </c>
      <c r="C258" s="26">
        <v>6</v>
      </c>
      <c r="D258" s="26">
        <v>0</v>
      </c>
      <c r="E258" s="26"/>
      <c r="F258" s="34" t="s">
        <v>821</v>
      </c>
      <c r="G258" s="35" t="s">
        <v>656</v>
      </c>
      <c r="H258" s="40">
        <f t="shared" si="4"/>
        <v>0</v>
      </c>
      <c r="I258" s="41">
        <f>SUM(I259)</f>
        <v>0</v>
      </c>
      <c r="J258" s="41">
        <f>SUM(J259)</f>
        <v>0</v>
      </c>
    </row>
    <row r="259" spans="1:10" ht="23.25" customHeight="1" hidden="1">
      <c r="A259" s="33">
        <v>2461</v>
      </c>
      <c r="B259" s="25" t="s">
        <v>357</v>
      </c>
      <c r="C259" s="26">
        <v>6</v>
      </c>
      <c r="D259" s="26">
        <v>1</v>
      </c>
      <c r="E259" s="26"/>
      <c r="F259" s="38" t="s">
        <v>657</v>
      </c>
      <c r="G259" s="51" t="s">
        <v>656</v>
      </c>
      <c r="H259" s="40">
        <f t="shared" si="4"/>
        <v>0</v>
      </c>
      <c r="I259" s="41">
        <f>SUM(I261:I262)</f>
        <v>0</v>
      </c>
      <c r="J259" s="41">
        <f>SUM(J261:J262)</f>
        <v>0</v>
      </c>
    </row>
    <row r="260" spans="1:10" ht="23.25" customHeight="1" hidden="1">
      <c r="A260" s="33"/>
      <c r="B260" s="25"/>
      <c r="C260" s="26"/>
      <c r="D260" s="26"/>
      <c r="E260" s="26"/>
      <c r="F260" s="38" t="s">
        <v>297</v>
      </c>
      <c r="G260" s="39"/>
      <c r="H260" s="40">
        <f t="shared" si="4"/>
        <v>0</v>
      </c>
      <c r="I260" s="41"/>
      <c r="J260" s="41"/>
    </row>
    <row r="261" spans="1:10" ht="23.25" customHeight="1" hidden="1">
      <c r="A261" s="33"/>
      <c r="B261" s="25"/>
      <c r="C261" s="26"/>
      <c r="D261" s="26"/>
      <c r="E261" s="26"/>
      <c r="F261" s="38" t="s">
        <v>298</v>
      </c>
      <c r="G261" s="39"/>
      <c r="H261" s="40">
        <f t="shared" si="4"/>
        <v>0</v>
      </c>
      <c r="I261" s="41"/>
      <c r="J261" s="41"/>
    </row>
    <row r="262" spans="1:10" ht="23.25" customHeight="1" hidden="1">
      <c r="A262" s="33"/>
      <c r="B262" s="25"/>
      <c r="C262" s="26"/>
      <c r="D262" s="26"/>
      <c r="E262" s="26"/>
      <c r="F262" s="38" t="s">
        <v>298</v>
      </c>
      <c r="G262" s="39"/>
      <c r="H262" s="40">
        <f t="shared" si="4"/>
        <v>0</v>
      </c>
      <c r="I262" s="41"/>
      <c r="J262" s="41"/>
    </row>
    <row r="263" spans="1:10" ht="23.25" customHeight="1" hidden="1">
      <c r="A263" s="33">
        <v>2470</v>
      </c>
      <c r="B263" s="25" t="s">
        <v>357</v>
      </c>
      <c r="C263" s="26">
        <v>7</v>
      </c>
      <c r="D263" s="26">
        <v>0</v>
      </c>
      <c r="E263" s="26"/>
      <c r="F263" s="34" t="s">
        <v>822</v>
      </c>
      <c r="G263" s="56" t="s">
        <v>659</v>
      </c>
      <c r="H263" s="40">
        <f t="shared" si="4"/>
        <v>0</v>
      </c>
      <c r="I263" s="41">
        <f>SUM(I264,I268,I272,I276)</f>
        <v>0</v>
      </c>
      <c r="J263" s="41">
        <f>SUM(J264,J268,J272,J276)</f>
        <v>0</v>
      </c>
    </row>
    <row r="264" spans="1:10" ht="23.25" customHeight="1" hidden="1">
      <c r="A264" s="33">
        <v>2471</v>
      </c>
      <c r="B264" s="25" t="s">
        <v>357</v>
      </c>
      <c r="C264" s="26">
        <v>7</v>
      </c>
      <c r="D264" s="26">
        <v>1</v>
      </c>
      <c r="E264" s="26"/>
      <c r="F264" s="38" t="s">
        <v>660</v>
      </c>
      <c r="G264" s="51" t="s">
        <v>661</v>
      </c>
      <c r="H264" s="40">
        <f t="shared" si="4"/>
        <v>0</v>
      </c>
      <c r="I264" s="41">
        <f>SUM(I266:I267)</f>
        <v>0</v>
      </c>
      <c r="J264" s="41">
        <f>SUM(J266:J267)</f>
        <v>0</v>
      </c>
    </row>
    <row r="265" spans="1:10" ht="23.25" customHeight="1" hidden="1">
      <c r="A265" s="33"/>
      <c r="B265" s="25"/>
      <c r="C265" s="26"/>
      <c r="D265" s="26"/>
      <c r="E265" s="26"/>
      <c r="F265" s="38" t="s">
        <v>297</v>
      </c>
      <c r="G265" s="39"/>
      <c r="H265" s="40">
        <f t="shared" si="4"/>
        <v>0</v>
      </c>
      <c r="I265" s="41"/>
      <c r="J265" s="41"/>
    </row>
    <row r="266" spans="1:10" ht="23.25" customHeight="1" hidden="1">
      <c r="A266" s="33"/>
      <c r="B266" s="25"/>
      <c r="C266" s="26"/>
      <c r="D266" s="26"/>
      <c r="E266" s="26"/>
      <c r="F266" s="38" t="s">
        <v>298</v>
      </c>
      <c r="G266" s="39"/>
      <c r="H266" s="40">
        <f t="shared" si="4"/>
        <v>0</v>
      </c>
      <c r="I266" s="41"/>
      <c r="J266" s="41"/>
    </row>
    <row r="267" spans="1:10" ht="23.25" customHeight="1" hidden="1">
      <c r="A267" s="33"/>
      <c r="B267" s="25"/>
      <c r="C267" s="26"/>
      <c r="D267" s="26"/>
      <c r="E267" s="26"/>
      <c r="F267" s="38" t="s">
        <v>298</v>
      </c>
      <c r="G267" s="39"/>
      <c r="H267" s="40">
        <f t="shared" si="4"/>
        <v>0</v>
      </c>
      <c r="I267" s="41"/>
      <c r="J267" s="41"/>
    </row>
    <row r="268" spans="1:10" ht="23.25" customHeight="1" hidden="1">
      <c r="A268" s="33">
        <v>2472</v>
      </c>
      <c r="B268" s="25" t="s">
        <v>357</v>
      </c>
      <c r="C268" s="26">
        <v>7</v>
      </c>
      <c r="D268" s="26">
        <v>2</v>
      </c>
      <c r="E268" s="26"/>
      <c r="F268" s="38" t="s">
        <v>662</v>
      </c>
      <c r="G268" s="59" t="s">
        <v>663</v>
      </c>
      <c r="H268" s="40">
        <f t="shared" si="4"/>
        <v>0</v>
      </c>
      <c r="I268" s="41">
        <f>SUM(I270:I271)</f>
        <v>0</v>
      </c>
      <c r="J268" s="41">
        <f>SUM(J270:J271)</f>
        <v>0</v>
      </c>
    </row>
    <row r="269" spans="1:10" ht="23.25" customHeight="1" hidden="1">
      <c r="A269" s="33"/>
      <c r="B269" s="25"/>
      <c r="C269" s="26"/>
      <c r="D269" s="26"/>
      <c r="E269" s="26"/>
      <c r="F269" s="38" t="s">
        <v>297</v>
      </c>
      <c r="G269" s="39"/>
      <c r="H269" s="40">
        <f t="shared" si="4"/>
        <v>0</v>
      </c>
      <c r="I269" s="41"/>
      <c r="J269" s="41"/>
    </row>
    <row r="270" spans="1:10" ht="23.25" customHeight="1" hidden="1">
      <c r="A270" s="33"/>
      <c r="B270" s="25"/>
      <c r="C270" s="26"/>
      <c r="D270" s="26"/>
      <c r="E270" s="26"/>
      <c r="F270" s="38" t="s">
        <v>298</v>
      </c>
      <c r="G270" s="39"/>
      <c r="H270" s="40">
        <f t="shared" si="4"/>
        <v>0</v>
      </c>
      <c r="I270" s="41"/>
      <c r="J270" s="41"/>
    </row>
    <row r="271" spans="1:10" ht="23.25" customHeight="1" hidden="1">
      <c r="A271" s="33"/>
      <c r="B271" s="25"/>
      <c r="C271" s="26"/>
      <c r="D271" s="26"/>
      <c r="E271" s="26"/>
      <c r="F271" s="38" t="s">
        <v>298</v>
      </c>
      <c r="G271" s="39"/>
      <c r="H271" s="40">
        <f t="shared" si="4"/>
        <v>0</v>
      </c>
      <c r="I271" s="41"/>
      <c r="J271" s="41"/>
    </row>
    <row r="272" spans="1:10" ht="23.25" customHeight="1" hidden="1">
      <c r="A272" s="33">
        <v>2473</v>
      </c>
      <c r="B272" s="25" t="s">
        <v>357</v>
      </c>
      <c r="C272" s="26">
        <v>7</v>
      </c>
      <c r="D272" s="26">
        <v>3</v>
      </c>
      <c r="E272" s="26"/>
      <c r="F272" s="38" t="s">
        <v>664</v>
      </c>
      <c r="G272" s="51" t="s">
        <v>665</v>
      </c>
      <c r="H272" s="40">
        <f t="shared" si="4"/>
        <v>0</v>
      </c>
      <c r="I272" s="41">
        <f>SUM(I274:I275)</f>
        <v>0</v>
      </c>
      <c r="J272" s="41">
        <f>SUM(J274:J275)</f>
        <v>0</v>
      </c>
    </row>
    <row r="273" spans="1:10" ht="23.25" customHeight="1" hidden="1">
      <c r="A273" s="33"/>
      <c r="B273" s="25"/>
      <c r="C273" s="26"/>
      <c r="D273" s="26"/>
      <c r="E273" s="26"/>
      <c r="F273" s="38" t="s">
        <v>297</v>
      </c>
      <c r="G273" s="39"/>
      <c r="H273" s="40">
        <f t="shared" si="4"/>
        <v>0</v>
      </c>
      <c r="I273" s="41"/>
      <c r="J273" s="41"/>
    </row>
    <row r="274" spans="1:10" ht="23.25" customHeight="1" hidden="1">
      <c r="A274" s="33"/>
      <c r="B274" s="25"/>
      <c r="C274" s="26"/>
      <c r="D274" s="26"/>
      <c r="E274" s="26"/>
      <c r="F274" s="38" t="s">
        <v>298</v>
      </c>
      <c r="G274" s="39"/>
      <c r="H274" s="40">
        <f t="shared" si="4"/>
        <v>0</v>
      </c>
      <c r="I274" s="41"/>
      <c r="J274" s="41"/>
    </row>
    <row r="275" spans="1:10" ht="23.25" customHeight="1" hidden="1">
      <c r="A275" s="33"/>
      <c r="B275" s="25"/>
      <c r="C275" s="26"/>
      <c r="D275" s="26"/>
      <c r="E275" s="26"/>
      <c r="F275" s="38" t="s">
        <v>298</v>
      </c>
      <c r="G275" s="39"/>
      <c r="H275" s="40">
        <f t="shared" si="4"/>
        <v>0</v>
      </c>
      <c r="I275" s="41"/>
      <c r="J275" s="41"/>
    </row>
    <row r="276" spans="1:10" ht="23.25" customHeight="1" hidden="1">
      <c r="A276" s="33">
        <v>2474</v>
      </c>
      <c r="B276" s="25" t="s">
        <v>357</v>
      </c>
      <c r="C276" s="26">
        <v>7</v>
      </c>
      <c r="D276" s="26">
        <v>4</v>
      </c>
      <c r="E276" s="26"/>
      <c r="F276" s="38" t="s">
        <v>666</v>
      </c>
      <c r="G276" s="39" t="s">
        <v>667</v>
      </c>
      <c r="H276" s="40">
        <f t="shared" si="4"/>
        <v>0</v>
      </c>
      <c r="I276" s="41">
        <f>SUM(I278:I279)</f>
        <v>0</v>
      </c>
      <c r="J276" s="41">
        <f>SUM(J278:J279)</f>
        <v>0</v>
      </c>
    </row>
    <row r="277" spans="1:10" ht="23.25" customHeight="1" hidden="1">
      <c r="A277" s="33"/>
      <c r="B277" s="25"/>
      <c r="C277" s="26"/>
      <c r="D277" s="26"/>
      <c r="E277" s="26"/>
      <c r="F277" s="38" t="s">
        <v>297</v>
      </c>
      <c r="G277" s="39"/>
      <c r="H277" s="40">
        <f t="shared" si="4"/>
        <v>0</v>
      </c>
      <c r="I277" s="41"/>
      <c r="J277" s="41"/>
    </row>
    <row r="278" spans="1:10" ht="23.25" customHeight="1" hidden="1">
      <c r="A278" s="33"/>
      <c r="B278" s="25"/>
      <c r="C278" s="26"/>
      <c r="D278" s="26"/>
      <c r="E278" s="26"/>
      <c r="F278" s="38" t="s">
        <v>298</v>
      </c>
      <c r="G278" s="39"/>
      <c r="H278" s="40">
        <f t="shared" si="4"/>
        <v>0</v>
      </c>
      <c r="I278" s="41"/>
      <c r="J278" s="41"/>
    </row>
    <row r="279" spans="1:10" ht="23.25" customHeight="1" hidden="1">
      <c r="A279" s="33"/>
      <c r="B279" s="25"/>
      <c r="C279" s="26"/>
      <c r="D279" s="26"/>
      <c r="E279" s="26"/>
      <c r="F279" s="38" t="s">
        <v>298</v>
      </c>
      <c r="G279" s="39"/>
      <c r="H279" s="40">
        <f t="shared" si="4"/>
        <v>0</v>
      </c>
      <c r="I279" s="41"/>
      <c r="J279" s="41"/>
    </row>
    <row r="280" spans="1:10" ht="23.25" customHeight="1" hidden="1">
      <c r="A280" s="33">
        <v>2480</v>
      </c>
      <c r="B280" s="25" t="s">
        <v>357</v>
      </c>
      <c r="C280" s="26">
        <v>8</v>
      </c>
      <c r="D280" s="26">
        <v>0</v>
      </c>
      <c r="E280" s="26"/>
      <c r="F280" s="34" t="s">
        <v>823</v>
      </c>
      <c r="G280" s="35" t="s">
        <v>669</v>
      </c>
      <c r="H280" s="40">
        <f t="shared" si="4"/>
        <v>0</v>
      </c>
      <c r="I280" s="41">
        <f>SUM(I281,I285,I289,I293)</f>
        <v>0</v>
      </c>
      <c r="J280" s="41">
        <f>SUM(J281,J285,J289,J293)</f>
        <v>0</v>
      </c>
    </row>
    <row r="281" spans="1:10" ht="23.25" customHeight="1" hidden="1">
      <c r="A281" s="33">
        <v>2481</v>
      </c>
      <c r="B281" s="25" t="s">
        <v>357</v>
      </c>
      <c r="C281" s="26">
        <v>8</v>
      </c>
      <c r="D281" s="26">
        <v>1</v>
      </c>
      <c r="E281" s="26"/>
      <c r="F281" s="38" t="s">
        <v>670</v>
      </c>
      <c r="G281" s="51" t="s">
        <v>671</v>
      </c>
      <c r="H281" s="40">
        <f t="shared" si="4"/>
        <v>0</v>
      </c>
      <c r="I281" s="41">
        <f>SUM(I283:I284)</f>
        <v>0</v>
      </c>
      <c r="J281" s="41">
        <f>SUM(J283:J284)</f>
        <v>0</v>
      </c>
    </row>
    <row r="282" spans="1:10" ht="23.25" customHeight="1" hidden="1">
      <c r="A282" s="33"/>
      <c r="B282" s="25"/>
      <c r="C282" s="26"/>
      <c r="D282" s="26"/>
      <c r="E282" s="26"/>
      <c r="F282" s="38" t="s">
        <v>297</v>
      </c>
      <c r="G282" s="39"/>
      <c r="H282" s="40">
        <f t="shared" si="4"/>
        <v>0</v>
      </c>
      <c r="I282" s="41"/>
      <c r="J282" s="41"/>
    </row>
    <row r="283" spans="1:10" ht="23.25" customHeight="1" hidden="1">
      <c r="A283" s="33"/>
      <c r="B283" s="25"/>
      <c r="C283" s="26"/>
      <c r="D283" s="26"/>
      <c r="E283" s="26"/>
      <c r="F283" s="38" t="s">
        <v>298</v>
      </c>
      <c r="G283" s="39"/>
      <c r="H283" s="40">
        <f t="shared" si="4"/>
        <v>0</v>
      </c>
      <c r="I283" s="41"/>
      <c r="J283" s="41"/>
    </row>
    <row r="284" spans="1:10" ht="23.25" customHeight="1" hidden="1">
      <c r="A284" s="33"/>
      <c r="B284" s="25"/>
      <c r="C284" s="26"/>
      <c r="D284" s="26"/>
      <c r="E284" s="26"/>
      <c r="F284" s="38" t="s">
        <v>298</v>
      </c>
      <c r="G284" s="39"/>
      <c r="H284" s="40">
        <f t="shared" si="4"/>
        <v>0</v>
      </c>
      <c r="I284" s="41"/>
      <c r="J284" s="41"/>
    </row>
    <row r="285" spans="1:10" ht="23.25" customHeight="1" hidden="1">
      <c r="A285" s="33">
        <v>2482</v>
      </c>
      <c r="B285" s="25" t="s">
        <v>357</v>
      </c>
      <c r="C285" s="26">
        <v>8</v>
      </c>
      <c r="D285" s="26">
        <v>2</v>
      </c>
      <c r="E285" s="26"/>
      <c r="F285" s="38" t="s">
        <v>672</v>
      </c>
      <c r="G285" s="51" t="s">
        <v>673</v>
      </c>
      <c r="H285" s="40">
        <f t="shared" si="4"/>
        <v>0</v>
      </c>
      <c r="I285" s="41">
        <f>SUM(I287:I288)</f>
        <v>0</v>
      </c>
      <c r="J285" s="41">
        <f>SUM(J287:J288)</f>
        <v>0</v>
      </c>
    </row>
    <row r="286" spans="1:10" ht="23.25" customHeight="1" hidden="1">
      <c r="A286" s="33"/>
      <c r="B286" s="25"/>
      <c r="C286" s="26"/>
      <c r="D286" s="26"/>
      <c r="E286" s="26"/>
      <c r="F286" s="38" t="s">
        <v>297</v>
      </c>
      <c r="G286" s="39"/>
      <c r="H286" s="40">
        <f t="shared" si="4"/>
        <v>0</v>
      </c>
      <c r="I286" s="41"/>
      <c r="J286" s="41"/>
    </row>
    <row r="287" spans="1:10" ht="23.25" customHeight="1" hidden="1">
      <c r="A287" s="33"/>
      <c r="B287" s="25"/>
      <c r="C287" s="26"/>
      <c r="D287" s="26"/>
      <c r="E287" s="26"/>
      <c r="F287" s="38" t="s">
        <v>298</v>
      </c>
      <c r="G287" s="39"/>
      <c r="H287" s="40">
        <f t="shared" si="4"/>
        <v>0</v>
      </c>
      <c r="I287" s="41"/>
      <c r="J287" s="41"/>
    </row>
    <row r="288" spans="1:10" ht="23.25" customHeight="1" hidden="1">
      <c r="A288" s="33"/>
      <c r="B288" s="25"/>
      <c r="C288" s="26"/>
      <c r="D288" s="26"/>
      <c r="E288" s="26"/>
      <c r="F288" s="38" t="s">
        <v>298</v>
      </c>
      <c r="G288" s="39"/>
      <c r="H288" s="40">
        <f t="shared" si="4"/>
        <v>0</v>
      </c>
      <c r="I288" s="41"/>
      <c r="J288" s="41"/>
    </row>
    <row r="289" spans="1:10" ht="23.25" customHeight="1" hidden="1">
      <c r="A289" s="33">
        <v>2483</v>
      </c>
      <c r="B289" s="25" t="s">
        <v>357</v>
      </c>
      <c r="C289" s="26">
        <v>8</v>
      </c>
      <c r="D289" s="26">
        <v>3</v>
      </c>
      <c r="E289" s="26"/>
      <c r="F289" s="38" t="s">
        <v>674</v>
      </c>
      <c r="G289" s="51" t="s">
        <v>675</v>
      </c>
      <c r="H289" s="40">
        <f aca="true" t="shared" si="5" ref="H289:H354">SUM(I289:J289)</f>
        <v>0</v>
      </c>
      <c r="I289" s="41">
        <f>SUM(I291:I292)</f>
        <v>0</v>
      </c>
      <c r="J289" s="41">
        <f>SUM(J291:J292)</f>
        <v>0</v>
      </c>
    </row>
    <row r="290" spans="1:10" ht="23.25" customHeight="1" hidden="1">
      <c r="A290" s="33"/>
      <c r="B290" s="25"/>
      <c r="C290" s="26"/>
      <c r="D290" s="26"/>
      <c r="E290" s="26"/>
      <c r="F290" s="38" t="s">
        <v>297</v>
      </c>
      <c r="G290" s="39"/>
      <c r="H290" s="40">
        <f t="shared" si="5"/>
        <v>0</v>
      </c>
      <c r="I290" s="41"/>
      <c r="J290" s="41"/>
    </row>
    <row r="291" spans="1:10" ht="23.25" customHeight="1" hidden="1">
      <c r="A291" s="33"/>
      <c r="B291" s="25"/>
      <c r="C291" s="26"/>
      <c r="D291" s="26"/>
      <c r="E291" s="26"/>
      <c r="F291" s="38" t="s">
        <v>298</v>
      </c>
      <c r="G291" s="39"/>
      <c r="H291" s="40">
        <f t="shared" si="5"/>
        <v>0</v>
      </c>
      <c r="I291" s="41"/>
      <c r="J291" s="41"/>
    </row>
    <row r="292" spans="1:10" ht="23.25" customHeight="1" hidden="1">
      <c r="A292" s="33"/>
      <c r="B292" s="25"/>
      <c r="C292" s="26"/>
      <c r="D292" s="26"/>
      <c r="E292" s="26"/>
      <c r="F292" s="38" t="s">
        <v>298</v>
      </c>
      <c r="G292" s="39"/>
      <c r="H292" s="40">
        <f t="shared" si="5"/>
        <v>0</v>
      </c>
      <c r="I292" s="41"/>
      <c r="J292" s="41"/>
    </row>
    <row r="293" spans="1:10" ht="23.25" customHeight="1" hidden="1">
      <c r="A293" s="33">
        <v>2484</v>
      </c>
      <c r="B293" s="25" t="s">
        <v>357</v>
      </c>
      <c r="C293" s="26">
        <v>8</v>
      </c>
      <c r="D293" s="26">
        <v>4</v>
      </c>
      <c r="E293" s="26"/>
      <c r="F293" s="38" t="s">
        <v>676</v>
      </c>
      <c r="G293" s="51" t="s">
        <v>677</v>
      </c>
      <c r="H293" s="40">
        <f t="shared" si="5"/>
        <v>0</v>
      </c>
      <c r="I293" s="41">
        <f>SUM(I295:I296)</f>
        <v>0</v>
      </c>
      <c r="J293" s="41">
        <f>SUM(J295:J296)</f>
        <v>0</v>
      </c>
    </row>
    <row r="294" spans="1:10" ht="23.25" customHeight="1" hidden="1">
      <c r="A294" s="33"/>
      <c r="B294" s="25"/>
      <c r="C294" s="26"/>
      <c r="D294" s="26"/>
      <c r="E294" s="26"/>
      <c r="F294" s="38" t="s">
        <v>297</v>
      </c>
      <c r="G294" s="39"/>
      <c r="H294" s="40">
        <f t="shared" si="5"/>
        <v>0</v>
      </c>
      <c r="I294" s="41"/>
      <c r="J294" s="41"/>
    </row>
    <row r="295" spans="1:10" ht="23.25" customHeight="1" hidden="1">
      <c r="A295" s="33"/>
      <c r="B295" s="25"/>
      <c r="C295" s="26"/>
      <c r="D295" s="26"/>
      <c r="E295" s="26"/>
      <c r="F295" s="38" t="s">
        <v>298</v>
      </c>
      <c r="G295" s="39"/>
      <c r="H295" s="40">
        <f t="shared" si="5"/>
        <v>0</v>
      </c>
      <c r="I295" s="41"/>
      <c r="J295" s="41"/>
    </row>
    <row r="296" spans="1:10" ht="23.25" customHeight="1" hidden="1">
      <c r="A296" s="33"/>
      <c r="B296" s="25"/>
      <c r="C296" s="26"/>
      <c r="D296" s="26"/>
      <c r="E296" s="26"/>
      <c r="F296" s="38" t="s">
        <v>298</v>
      </c>
      <c r="G296" s="39"/>
      <c r="H296" s="40">
        <f t="shared" si="5"/>
        <v>0</v>
      </c>
      <c r="I296" s="41"/>
      <c r="J296" s="41"/>
    </row>
    <row r="297" spans="1:10" ht="23.25" customHeight="1" hidden="1">
      <c r="A297" s="33">
        <v>2490</v>
      </c>
      <c r="B297" s="25" t="s">
        <v>357</v>
      </c>
      <c r="C297" s="26">
        <v>9</v>
      </c>
      <c r="D297" s="26">
        <v>0</v>
      </c>
      <c r="E297" s="26"/>
      <c r="F297" s="34" t="s">
        <v>824</v>
      </c>
      <c r="G297" s="35" t="s">
        <v>685</v>
      </c>
      <c r="H297" s="40">
        <f t="shared" si="5"/>
        <v>0</v>
      </c>
      <c r="I297" s="41">
        <f>SUM(I298)</f>
        <v>0</v>
      </c>
      <c r="J297" s="41">
        <f>SUM(J298)</f>
        <v>0</v>
      </c>
    </row>
    <row r="298" spans="1:10" ht="23.25" customHeight="1" hidden="1">
      <c r="A298" s="33">
        <v>2491</v>
      </c>
      <c r="B298" s="25" t="s">
        <v>357</v>
      </c>
      <c r="C298" s="26">
        <v>9</v>
      </c>
      <c r="D298" s="26">
        <v>1</v>
      </c>
      <c r="E298" s="26"/>
      <c r="F298" s="38" t="s">
        <v>684</v>
      </c>
      <c r="G298" s="51" t="s">
        <v>686</v>
      </c>
      <c r="H298" s="40">
        <f t="shared" si="5"/>
        <v>0</v>
      </c>
      <c r="I298" s="41">
        <f>SUM(I300:I301)</f>
        <v>0</v>
      </c>
      <c r="J298" s="41">
        <f>SUM(J300:J301)</f>
        <v>0</v>
      </c>
    </row>
    <row r="299" spans="1:10" ht="23.25" customHeight="1" hidden="1">
      <c r="A299" s="33"/>
      <c r="B299" s="25"/>
      <c r="C299" s="26"/>
      <c r="D299" s="26"/>
      <c r="E299" s="26"/>
      <c r="F299" s="38" t="s">
        <v>297</v>
      </c>
      <c r="G299" s="39"/>
      <c r="H299" s="40">
        <f t="shared" si="5"/>
        <v>0</v>
      </c>
      <c r="I299" s="41"/>
      <c r="J299" s="41"/>
    </row>
    <row r="300" spans="1:10" ht="23.25" customHeight="1" hidden="1">
      <c r="A300" s="33"/>
      <c r="B300" s="25"/>
      <c r="C300" s="26"/>
      <c r="D300" s="26"/>
      <c r="E300" s="26">
        <v>8411</v>
      </c>
      <c r="F300" s="42" t="s">
        <v>817</v>
      </c>
      <c r="G300" s="39"/>
      <c r="H300" s="40">
        <f t="shared" si="5"/>
        <v>0</v>
      </c>
      <c r="I300" s="41"/>
      <c r="J300" s="41"/>
    </row>
    <row r="301" spans="1:10" ht="23.25" customHeight="1" hidden="1">
      <c r="A301" s="33"/>
      <c r="B301" s="25"/>
      <c r="C301" s="26"/>
      <c r="D301" s="26"/>
      <c r="E301" s="26"/>
      <c r="F301" s="38" t="s">
        <v>298</v>
      </c>
      <c r="G301" s="39"/>
      <c r="H301" s="40">
        <f t="shared" si="5"/>
        <v>0</v>
      </c>
      <c r="I301" s="41"/>
      <c r="J301" s="41"/>
    </row>
    <row r="302" spans="1:10" s="31" customFormat="1" ht="21" customHeight="1">
      <c r="A302" s="24">
        <v>2500</v>
      </c>
      <c r="B302" s="25" t="s">
        <v>359</v>
      </c>
      <c r="C302" s="26">
        <v>0</v>
      </c>
      <c r="D302" s="26">
        <v>0</v>
      </c>
      <c r="E302" s="26"/>
      <c r="F302" s="57" t="s">
        <v>937</v>
      </c>
      <c r="G302" s="55" t="s">
        <v>687</v>
      </c>
      <c r="H302" s="40">
        <f t="shared" si="5"/>
        <v>176758.77000000002</v>
      </c>
      <c r="I302" s="40">
        <f>I303+I328</f>
        <v>172040.67</v>
      </c>
      <c r="J302" s="40">
        <f>J328</f>
        <v>4718.1</v>
      </c>
    </row>
    <row r="303" spans="1:10" ht="12" customHeight="1">
      <c r="A303" s="33">
        <v>2510</v>
      </c>
      <c r="B303" s="25" t="s">
        <v>359</v>
      </c>
      <c r="C303" s="26">
        <v>1</v>
      </c>
      <c r="D303" s="26">
        <v>0</v>
      </c>
      <c r="E303" s="26"/>
      <c r="F303" s="34" t="s">
        <v>825</v>
      </c>
      <c r="G303" s="35" t="s">
        <v>689</v>
      </c>
      <c r="H303" s="40">
        <f t="shared" si="5"/>
        <v>172040.67</v>
      </c>
      <c r="I303" s="41">
        <f>SUM(I304)</f>
        <v>172040.67</v>
      </c>
      <c r="J303" s="41">
        <f>SUM(J304)</f>
        <v>0</v>
      </c>
    </row>
    <row r="304" spans="1:10" ht="12.75" customHeight="1">
      <c r="A304" s="33">
        <v>2511</v>
      </c>
      <c r="B304" s="25" t="s">
        <v>359</v>
      </c>
      <c r="C304" s="26">
        <v>1</v>
      </c>
      <c r="D304" s="26">
        <v>1</v>
      </c>
      <c r="E304" s="26"/>
      <c r="F304" s="38" t="s">
        <v>688</v>
      </c>
      <c r="G304" s="51" t="s">
        <v>690</v>
      </c>
      <c r="H304" s="40">
        <f t="shared" si="5"/>
        <v>172040.67</v>
      </c>
      <c r="I304" s="41">
        <f>I306</f>
        <v>172040.67</v>
      </c>
      <c r="J304" s="41">
        <f>SUM(J307:J307)</f>
        <v>0</v>
      </c>
    </row>
    <row r="305" spans="1:10" ht="23.25" customHeight="1">
      <c r="A305" s="33"/>
      <c r="B305" s="25"/>
      <c r="C305" s="26"/>
      <c r="D305" s="26"/>
      <c r="E305" s="26"/>
      <c r="F305" s="38" t="s">
        <v>297</v>
      </c>
      <c r="G305" s="39"/>
      <c r="H305" s="40"/>
      <c r="I305" s="41"/>
      <c r="J305" s="41"/>
    </row>
    <row r="306" spans="1:10" ht="15.75">
      <c r="A306" s="33"/>
      <c r="B306" s="25"/>
      <c r="C306" s="26"/>
      <c r="D306" s="824"/>
      <c r="E306" s="24">
        <v>4213</v>
      </c>
      <c r="F306" s="38" t="s">
        <v>195</v>
      </c>
      <c r="G306" s="39"/>
      <c r="H306" s="40">
        <f>I306</f>
        <v>172040.67</v>
      </c>
      <c r="I306" s="40">
        <f>'[4]Բյուջե-2023'!$J$30</f>
        <v>172040.67</v>
      </c>
      <c r="J306" s="41"/>
    </row>
    <row r="307" spans="1:10" ht="23.25" customHeight="1" hidden="1">
      <c r="A307" s="33"/>
      <c r="B307" s="25"/>
      <c r="C307" s="26"/>
      <c r="D307" s="26"/>
      <c r="E307" s="26"/>
      <c r="F307" s="38"/>
      <c r="G307" s="39"/>
      <c r="H307" s="40">
        <f t="shared" si="5"/>
        <v>0</v>
      </c>
      <c r="I307" s="41"/>
      <c r="J307" s="41"/>
    </row>
    <row r="308" spans="1:10" ht="23.25" customHeight="1" hidden="1">
      <c r="A308" s="33">
        <v>2520</v>
      </c>
      <c r="B308" s="25" t="s">
        <v>359</v>
      </c>
      <c r="C308" s="26">
        <v>2</v>
      </c>
      <c r="D308" s="26">
        <v>0</v>
      </c>
      <c r="E308" s="26"/>
      <c r="F308" s="34" t="s">
        <v>826</v>
      </c>
      <c r="G308" s="35" t="s">
        <v>692</v>
      </c>
      <c r="H308" s="40">
        <f t="shared" si="5"/>
        <v>0</v>
      </c>
      <c r="I308" s="41">
        <f>SUM(I309)</f>
        <v>0</v>
      </c>
      <c r="J308" s="41">
        <f>SUM(J309)</f>
        <v>0</v>
      </c>
    </row>
    <row r="309" spans="1:10" ht="23.25" customHeight="1" hidden="1">
      <c r="A309" s="33">
        <v>2521</v>
      </c>
      <c r="B309" s="25" t="s">
        <v>359</v>
      </c>
      <c r="C309" s="26">
        <v>2</v>
      </c>
      <c r="D309" s="26">
        <v>1</v>
      </c>
      <c r="E309" s="26"/>
      <c r="F309" s="38" t="s">
        <v>693</v>
      </c>
      <c r="G309" s="51" t="s">
        <v>694</v>
      </c>
      <c r="H309" s="40">
        <f t="shared" si="5"/>
        <v>0</v>
      </c>
      <c r="I309" s="41">
        <f>SUM(I311:I312)</f>
        <v>0</v>
      </c>
      <c r="J309" s="41">
        <f>SUM(J311:J312)</f>
        <v>0</v>
      </c>
    </row>
    <row r="310" spans="1:10" ht="23.25" customHeight="1" hidden="1">
      <c r="A310" s="33"/>
      <c r="B310" s="25"/>
      <c r="C310" s="26"/>
      <c r="D310" s="26"/>
      <c r="E310" s="26"/>
      <c r="F310" s="38" t="s">
        <v>297</v>
      </c>
      <c r="G310" s="39"/>
      <c r="H310" s="40">
        <f t="shared" si="5"/>
        <v>0</v>
      </c>
      <c r="I310" s="41"/>
      <c r="J310" s="41"/>
    </row>
    <row r="311" spans="1:10" ht="23.25" customHeight="1" hidden="1">
      <c r="A311" s="33"/>
      <c r="B311" s="25"/>
      <c r="C311" s="26"/>
      <c r="D311" s="26"/>
      <c r="E311" s="26"/>
      <c r="F311" s="38" t="s">
        <v>298</v>
      </c>
      <c r="G311" s="39"/>
      <c r="H311" s="40">
        <f t="shared" si="5"/>
        <v>0</v>
      </c>
      <c r="I311" s="41"/>
      <c r="J311" s="41"/>
    </row>
    <row r="312" spans="1:10" ht="23.25" customHeight="1" hidden="1">
      <c r="A312" s="33"/>
      <c r="B312" s="25"/>
      <c r="C312" s="26"/>
      <c r="D312" s="26"/>
      <c r="E312" s="26"/>
      <c r="F312" s="38" t="s">
        <v>298</v>
      </c>
      <c r="G312" s="39"/>
      <c r="H312" s="40">
        <f t="shared" si="5"/>
        <v>0</v>
      </c>
      <c r="I312" s="41"/>
      <c r="J312" s="41"/>
    </row>
    <row r="313" spans="1:10" ht="23.25" customHeight="1" hidden="1">
      <c r="A313" s="33">
        <v>2530</v>
      </c>
      <c r="B313" s="25" t="s">
        <v>359</v>
      </c>
      <c r="C313" s="26">
        <v>3</v>
      </c>
      <c r="D313" s="26">
        <v>0</v>
      </c>
      <c r="E313" s="26"/>
      <c r="F313" s="34" t="s">
        <v>827</v>
      </c>
      <c r="G313" s="35" t="s">
        <v>696</v>
      </c>
      <c r="H313" s="40">
        <f t="shared" si="5"/>
        <v>0</v>
      </c>
      <c r="I313" s="41">
        <f>SUM(I314)</f>
        <v>0</v>
      </c>
      <c r="J313" s="41">
        <f>SUM(J314)</f>
        <v>0</v>
      </c>
    </row>
    <row r="314" spans="1:10" ht="23.25" customHeight="1" hidden="1">
      <c r="A314" s="33">
        <v>3531</v>
      </c>
      <c r="B314" s="25" t="s">
        <v>359</v>
      </c>
      <c r="C314" s="26">
        <v>3</v>
      </c>
      <c r="D314" s="26">
        <v>1</v>
      </c>
      <c r="E314" s="26"/>
      <c r="F314" s="38" t="s">
        <v>695</v>
      </c>
      <c r="G314" s="51" t="s">
        <v>697</v>
      </c>
      <c r="H314" s="40">
        <f t="shared" si="5"/>
        <v>0</v>
      </c>
      <c r="I314" s="41">
        <f>SUM(I316:I317)</f>
        <v>0</v>
      </c>
      <c r="J314" s="41">
        <f>SUM(J316:J317)</f>
        <v>0</v>
      </c>
    </row>
    <row r="315" spans="1:10" ht="23.25" customHeight="1" hidden="1">
      <c r="A315" s="33"/>
      <c r="B315" s="25"/>
      <c r="C315" s="26"/>
      <c r="D315" s="26"/>
      <c r="E315" s="26"/>
      <c r="F315" s="38" t="s">
        <v>297</v>
      </c>
      <c r="G315" s="39"/>
      <c r="H315" s="40">
        <f t="shared" si="5"/>
        <v>0</v>
      </c>
      <c r="I315" s="41"/>
      <c r="J315" s="41"/>
    </row>
    <row r="316" spans="1:10" ht="23.25" customHeight="1" hidden="1">
      <c r="A316" s="33"/>
      <c r="B316" s="25"/>
      <c r="C316" s="26"/>
      <c r="D316" s="26"/>
      <c r="E316" s="26"/>
      <c r="F316" s="38" t="s">
        <v>298</v>
      </c>
      <c r="G316" s="39"/>
      <c r="H316" s="40">
        <f t="shared" si="5"/>
        <v>0</v>
      </c>
      <c r="I316" s="41"/>
      <c r="J316" s="41"/>
    </row>
    <row r="317" spans="1:10" ht="23.25" customHeight="1" hidden="1">
      <c r="A317" s="33"/>
      <c r="B317" s="25"/>
      <c r="C317" s="26"/>
      <c r="D317" s="26"/>
      <c r="E317" s="26"/>
      <c r="F317" s="38" t="s">
        <v>298</v>
      </c>
      <c r="G317" s="39"/>
      <c r="H317" s="40">
        <f t="shared" si="5"/>
        <v>0</v>
      </c>
      <c r="I317" s="41"/>
      <c r="J317" s="41"/>
    </row>
    <row r="318" spans="1:10" ht="23.25" customHeight="1" hidden="1">
      <c r="A318" s="33">
        <v>2540</v>
      </c>
      <c r="B318" s="25" t="s">
        <v>359</v>
      </c>
      <c r="C318" s="26">
        <v>4</v>
      </c>
      <c r="D318" s="26">
        <v>0</v>
      </c>
      <c r="E318" s="26"/>
      <c r="F318" s="34" t="s">
        <v>828</v>
      </c>
      <c r="G318" s="35" t="s">
        <v>699</v>
      </c>
      <c r="H318" s="40">
        <f t="shared" si="5"/>
        <v>0</v>
      </c>
      <c r="I318" s="41">
        <f>SUM(I319)</f>
        <v>0</v>
      </c>
      <c r="J318" s="41">
        <f>SUM(J319)</f>
        <v>0</v>
      </c>
    </row>
    <row r="319" spans="1:10" ht="23.25" customHeight="1" hidden="1">
      <c r="A319" s="33">
        <v>2541</v>
      </c>
      <c r="B319" s="25" t="s">
        <v>359</v>
      </c>
      <c r="C319" s="26">
        <v>4</v>
      </c>
      <c r="D319" s="26">
        <v>1</v>
      </c>
      <c r="E319" s="26"/>
      <c r="F319" s="38" t="s">
        <v>698</v>
      </c>
      <c r="G319" s="51" t="s">
        <v>700</v>
      </c>
      <c r="H319" s="40">
        <f t="shared" si="5"/>
        <v>0</v>
      </c>
      <c r="I319" s="41">
        <f>SUM(I321:I322)</f>
        <v>0</v>
      </c>
      <c r="J319" s="41">
        <f>SUM(J321:J322)</f>
        <v>0</v>
      </c>
    </row>
    <row r="320" spans="1:10" ht="23.25" customHeight="1" hidden="1">
      <c r="A320" s="33"/>
      <c r="B320" s="25"/>
      <c r="C320" s="26"/>
      <c r="D320" s="26"/>
      <c r="E320" s="26"/>
      <c r="F320" s="38" t="s">
        <v>297</v>
      </c>
      <c r="G320" s="39"/>
      <c r="H320" s="40">
        <f t="shared" si="5"/>
        <v>0</v>
      </c>
      <c r="I320" s="41"/>
      <c r="J320" s="41"/>
    </row>
    <row r="321" spans="1:10" ht="23.25" customHeight="1" hidden="1">
      <c r="A321" s="33"/>
      <c r="B321" s="25"/>
      <c r="C321" s="26"/>
      <c r="D321" s="26"/>
      <c r="E321" s="26"/>
      <c r="F321" s="38" t="s">
        <v>298</v>
      </c>
      <c r="G321" s="39"/>
      <c r="H321" s="40">
        <f t="shared" si="5"/>
        <v>0</v>
      </c>
      <c r="I321" s="41"/>
      <c r="J321" s="41"/>
    </row>
    <row r="322" spans="1:10" ht="23.25" customHeight="1" hidden="1">
      <c r="A322" s="33"/>
      <c r="B322" s="25"/>
      <c r="C322" s="26"/>
      <c r="D322" s="26"/>
      <c r="E322" s="26"/>
      <c r="F322" s="38" t="s">
        <v>298</v>
      </c>
      <c r="G322" s="39"/>
      <c r="H322" s="40">
        <f t="shared" si="5"/>
        <v>0</v>
      </c>
      <c r="I322" s="41"/>
      <c r="J322" s="41"/>
    </row>
    <row r="323" spans="1:10" ht="23.25" customHeight="1" hidden="1">
      <c r="A323" s="33">
        <v>2550</v>
      </c>
      <c r="B323" s="25" t="s">
        <v>359</v>
      </c>
      <c r="C323" s="26">
        <v>5</v>
      </c>
      <c r="D323" s="26">
        <v>0</v>
      </c>
      <c r="E323" s="26"/>
      <c r="F323" s="34" t="s">
        <v>829</v>
      </c>
      <c r="G323" s="35" t="s">
        <v>702</v>
      </c>
      <c r="H323" s="40">
        <f t="shared" si="5"/>
        <v>0</v>
      </c>
      <c r="I323" s="41">
        <f>SUM(I324)</f>
        <v>0</v>
      </c>
      <c r="J323" s="41">
        <f>SUM(J324)</f>
        <v>0</v>
      </c>
    </row>
    <row r="324" spans="1:10" ht="23.25" customHeight="1" hidden="1">
      <c r="A324" s="33">
        <v>2551</v>
      </c>
      <c r="B324" s="25" t="s">
        <v>359</v>
      </c>
      <c r="C324" s="26">
        <v>5</v>
      </c>
      <c r="D324" s="26">
        <v>1</v>
      </c>
      <c r="E324" s="26"/>
      <c r="F324" s="38" t="s">
        <v>701</v>
      </c>
      <c r="G324" s="51" t="s">
        <v>703</v>
      </c>
      <c r="H324" s="40">
        <f t="shared" si="5"/>
        <v>0</v>
      </c>
      <c r="I324" s="41">
        <f>SUM(I326:I327)</f>
        <v>0</v>
      </c>
      <c r="J324" s="41">
        <f>SUM(J326:J327)</f>
        <v>0</v>
      </c>
    </row>
    <row r="325" spans="1:10" ht="23.25" customHeight="1" hidden="1">
      <c r="A325" s="33"/>
      <c r="B325" s="25"/>
      <c r="C325" s="26"/>
      <c r="D325" s="26"/>
      <c r="E325" s="26"/>
      <c r="F325" s="38" t="s">
        <v>297</v>
      </c>
      <c r="G325" s="39"/>
      <c r="H325" s="40">
        <f t="shared" si="5"/>
        <v>0</v>
      </c>
      <c r="I325" s="41"/>
      <c r="J325" s="41"/>
    </row>
    <row r="326" spans="1:10" ht="23.25" customHeight="1" hidden="1">
      <c r="A326" s="33"/>
      <c r="B326" s="25"/>
      <c r="C326" s="26"/>
      <c r="D326" s="26"/>
      <c r="E326" s="26"/>
      <c r="F326" s="38" t="s">
        <v>298</v>
      </c>
      <c r="G326" s="39"/>
      <c r="H326" s="40">
        <f t="shared" si="5"/>
        <v>0</v>
      </c>
      <c r="I326" s="41"/>
      <c r="J326" s="41"/>
    </row>
    <row r="327" spans="1:10" ht="23.25" customHeight="1" hidden="1">
      <c r="A327" s="33"/>
      <c r="B327" s="25"/>
      <c r="C327" s="26"/>
      <c r="D327" s="26"/>
      <c r="E327" s="26"/>
      <c r="F327" s="38" t="s">
        <v>298</v>
      </c>
      <c r="G327" s="39"/>
      <c r="H327" s="40">
        <f t="shared" si="5"/>
        <v>0</v>
      </c>
      <c r="I327" s="41"/>
      <c r="J327" s="41"/>
    </row>
    <row r="328" spans="1:10" ht="23.25" customHeight="1">
      <c r="A328" s="33">
        <v>2560</v>
      </c>
      <c r="B328" s="25" t="s">
        <v>359</v>
      </c>
      <c r="C328" s="26">
        <v>6</v>
      </c>
      <c r="D328" s="26">
        <v>0</v>
      </c>
      <c r="E328" s="26"/>
      <c r="F328" s="34" t="s">
        <v>830</v>
      </c>
      <c r="G328" s="35" t="s">
        <v>705</v>
      </c>
      <c r="H328" s="40">
        <f t="shared" si="5"/>
        <v>4718.1</v>
      </c>
      <c r="I328" s="41">
        <f>SUM(I329)</f>
        <v>0</v>
      </c>
      <c r="J328" s="41">
        <f>SUM(J329)</f>
        <v>4718.1</v>
      </c>
    </row>
    <row r="329" spans="1:10" ht="23.25" customHeight="1">
      <c r="A329" s="33">
        <v>2561</v>
      </c>
      <c r="B329" s="25" t="s">
        <v>359</v>
      </c>
      <c r="C329" s="26">
        <v>6</v>
      </c>
      <c r="D329" s="26">
        <v>1</v>
      </c>
      <c r="E329" s="26"/>
      <c r="F329" s="38" t="s">
        <v>704</v>
      </c>
      <c r="G329" s="51" t="s">
        <v>706</v>
      </c>
      <c r="H329" s="40">
        <f>SUM(I329:J329)</f>
        <v>4718.1</v>
      </c>
      <c r="I329" s="41"/>
      <c r="J329" s="41">
        <f>J332+J331</f>
        <v>4718.1</v>
      </c>
    </row>
    <row r="330" spans="1:10" ht="23.25" customHeight="1">
      <c r="A330" s="33"/>
      <c r="B330" s="25"/>
      <c r="C330" s="26"/>
      <c r="D330" s="26"/>
      <c r="E330" s="26"/>
      <c r="F330" s="38" t="s">
        <v>297</v>
      </c>
      <c r="G330" s="39"/>
      <c r="H330" s="40">
        <f t="shared" si="5"/>
        <v>0</v>
      </c>
      <c r="I330" s="41"/>
      <c r="J330" s="41"/>
    </row>
    <row r="331" spans="1:10" ht="15.75">
      <c r="A331" s="33"/>
      <c r="B331" s="25"/>
      <c r="C331" s="26"/>
      <c r="D331" s="26"/>
      <c r="E331" s="26">
        <v>5131</v>
      </c>
      <c r="F331" s="38" t="s">
        <v>470</v>
      </c>
      <c r="G331" s="39"/>
      <c r="H331" s="40">
        <f>J331</f>
        <v>4718.1</v>
      </c>
      <c r="I331" s="41"/>
      <c r="J331" s="41">
        <f>'[4]Բյուջե-2023'!$BA$28</f>
        <v>4718.1</v>
      </c>
    </row>
    <row r="332" spans="1:10" ht="15.75" hidden="1">
      <c r="A332" s="33"/>
      <c r="B332" s="25"/>
      <c r="C332" s="26"/>
      <c r="D332" s="26"/>
      <c r="E332" s="26">
        <v>5122</v>
      </c>
      <c r="F332" s="38" t="s">
        <v>926</v>
      </c>
      <c r="G332" s="39"/>
      <c r="H332" s="40">
        <f>J332</f>
        <v>0</v>
      </c>
      <c r="I332" s="41"/>
      <c r="J332" s="41"/>
    </row>
    <row r="333" spans="1:10" s="31" customFormat="1" ht="23.25" customHeight="1">
      <c r="A333" s="24">
        <v>2600</v>
      </c>
      <c r="B333" s="25" t="s">
        <v>360</v>
      </c>
      <c r="C333" s="26">
        <v>0</v>
      </c>
      <c r="D333" s="26">
        <v>0</v>
      </c>
      <c r="E333" s="26"/>
      <c r="F333" s="57" t="s">
        <v>938</v>
      </c>
      <c r="G333" s="55" t="s">
        <v>707</v>
      </c>
      <c r="H333" s="40">
        <f t="shared" si="5"/>
        <v>30000</v>
      </c>
      <c r="I333" s="40">
        <f>SUM(I334+I340+I345+I350+I355+I360)</f>
        <v>6000</v>
      </c>
      <c r="J333" s="40">
        <f>SUM(J334+J340+J345+J350+J355+J360)</f>
        <v>24000</v>
      </c>
    </row>
    <row r="334" spans="1:10" ht="23.25" customHeight="1" hidden="1">
      <c r="A334" s="33">
        <v>2610</v>
      </c>
      <c r="B334" s="25" t="s">
        <v>360</v>
      </c>
      <c r="C334" s="26">
        <v>1</v>
      </c>
      <c r="D334" s="26">
        <v>0</v>
      </c>
      <c r="E334" s="26"/>
      <c r="F334" s="34" t="s">
        <v>831</v>
      </c>
      <c r="G334" s="35" t="s">
        <v>709</v>
      </c>
      <c r="H334" s="40">
        <f t="shared" si="5"/>
        <v>0</v>
      </c>
      <c r="I334" s="41">
        <f>SUM(I335)</f>
        <v>0</v>
      </c>
      <c r="J334" s="41">
        <f>SUM(J335:J339)</f>
        <v>0</v>
      </c>
    </row>
    <row r="335" spans="1:10" ht="23.25" customHeight="1" hidden="1">
      <c r="A335" s="33">
        <v>2611</v>
      </c>
      <c r="B335" s="25" t="s">
        <v>360</v>
      </c>
      <c r="C335" s="26">
        <v>1</v>
      </c>
      <c r="D335" s="26">
        <v>1</v>
      </c>
      <c r="E335" s="26"/>
      <c r="F335" s="38" t="s">
        <v>710</v>
      </c>
      <c r="G335" s="51" t="s">
        <v>711</v>
      </c>
      <c r="H335" s="40">
        <f t="shared" si="5"/>
        <v>0</v>
      </c>
      <c r="I335" s="41">
        <f>SUM(I337:I339)</f>
        <v>0</v>
      </c>
      <c r="J335" s="41"/>
    </row>
    <row r="336" spans="1:10" ht="23.25" customHeight="1" hidden="1">
      <c r="A336" s="33"/>
      <c r="B336" s="25"/>
      <c r="C336" s="26"/>
      <c r="D336" s="26"/>
      <c r="E336" s="26"/>
      <c r="F336" s="38" t="s">
        <v>297</v>
      </c>
      <c r="G336" s="39"/>
      <c r="H336" s="40"/>
      <c r="I336" s="41"/>
      <c r="J336" s="41"/>
    </row>
    <row r="337" spans="1:10" ht="23.25" customHeight="1" hidden="1">
      <c r="A337" s="33"/>
      <c r="B337" s="25"/>
      <c r="C337" s="26"/>
      <c r="D337" s="26"/>
      <c r="E337" s="26">
        <v>4521</v>
      </c>
      <c r="F337" s="38" t="s">
        <v>282</v>
      </c>
      <c r="G337" s="39"/>
      <c r="H337" s="40">
        <f t="shared" si="5"/>
        <v>0</v>
      </c>
      <c r="I337" s="41"/>
      <c r="J337" s="41"/>
    </row>
    <row r="338" spans="1:10" ht="23.25" customHeight="1" hidden="1">
      <c r="A338" s="33"/>
      <c r="B338" s="25"/>
      <c r="C338" s="26"/>
      <c r="D338" s="26"/>
      <c r="E338" s="26">
        <v>5113</v>
      </c>
      <c r="F338" s="38" t="s">
        <v>915</v>
      </c>
      <c r="G338" s="39"/>
      <c r="H338" s="40">
        <f>SUM(I338:J338)</f>
        <v>0</v>
      </c>
      <c r="I338" s="41"/>
      <c r="J338" s="41"/>
    </row>
    <row r="339" spans="1:10" ht="23.25" customHeight="1" hidden="1">
      <c r="A339" s="33"/>
      <c r="B339" s="25"/>
      <c r="C339" s="26"/>
      <c r="D339" s="26"/>
      <c r="E339" s="26">
        <v>5129</v>
      </c>
      <c r="F339" s="38" t="s">
        <v>915</v>
      </c>
      <c r="G339" s="39"/>
      <c r="H339" s="40">
        <f t="shared" si="5"/>
        <v>0</v>
      </c>
      <c r="I339" s="41"/>
      <c r="J339" s="41"/>
    </row>
    <row r="340" spans="1:10" ht="23.25" customHeight="1" hidden="1">
      <c r="A340" s="33">
        <v>2620</v>
      </c>
      <c r="B340" s="25" t="s">
        <v>360</v>
      </c>
      <c r="C340" s="26">
        <v>2</v>
      </c>
      <c r="D340" s="26">
        <v>0</v>
      </c>
      <c r="E340" s="26"/>
      <c r="F340" s="34" t="s">
        <v>832</v>
      </c>
      <c r="G340" s="35" t="s">
        <v>713</v>
      </c>
      <c r="H340" s="40">
        <f t="shared" si="5"/>
        <v>0</v>
      </c>
      <c r="I340" s="41">
        <f>SUM(I341)</f>
        <v>0</v>
      </c>
      <c r="J340" s="41">
        <f>SUM(J341)</f>
        <v>0</v>
      </c>
    </row>
    <row r="341" spans="1:10" ht="23.25" customHeight="1" hidden="1">
      <c r="A341" s="33">
        <v>2621</v>
      </c>
      <c r="B341" s="25" t="s">
        <v>360</v>
      </c>
      <c r="C341" s="26">
        <v>2</v>
      </c>
      <c r="D341" s="26">
        <v>1</v>
      </c>
      <c r="E341" s="26"/>
      <c r="F341" s="38" t="s">
        <v>712</v>
      </c>
      <c r="G341" s="51" t="s">
        <v>714</v>
      </c>
      <c r="H341" s="40">
        <f t="shared" si="5"/>
        <v>0</v>
      </c>
      <c r="I341" s="41">
        <f>SUM(I343:I344)</f>
        <v>0</v>
      </c>
      <c r="J341" s="41">
        <f>SUM(J343:J344)</f>
        <v>0</v>
      </c>
    </row>
    <row r="342" spans="1:10" ht="23.25" customHeight="1" hidden="1">
      <c r="A342" s="33"/>
      <c r="B342" s="25"/>
      <c r="C342" s="26"/>
      <c r="D342" s="26"/>
      <c r="E342" s="26"/>
      <c r="F342" s="38" t="s">
        <v>297</v>
      </c>
      <c r="G342" s="39"/>
      <c r="H342" s="40">
        <f t="shared" si="5"/>
        <v>0</v>
      </c>
      <c r="I342" s="41"/>
      <c r="J342" s="41"/>
    </row>
    <row r="343" spans="1:10" ht="23.25" customHeight="1" hidden="1">
      <c r="A343" s="33"/>
      <c r="B343" s="25"/>
      <c r="C343" s="26"/>
      <c r="D343" s="26"/>
      <c r="E343" s="26"/>
      <c r="F343" s="38" t="s">
        <v>298</v>
      </c>
      <c r="G343" s="39"/>
      <c r="H343" s="40">
        <f t="shared" si="5"/>
        <v>0</v>
      </c>
      <c r="I343" s="41"/>
      <c r="J343" s="41"/>
    </row>
    <row r="344" spans="1:10" ht="23.25" customHeight="1" hidden="1">
      <c r="A344" s="33"/>
      <c r="B344" s="25"/>
      <c r="C344" s="26"/>
      <c r="D344" s="26"/>
      <c r="E344" s="26"/>
      <c r="F344" s="38" t="s">
        <v>298</v>
      </c>
      <c r="G344" s="39"/>
      <c r="H344" s="40">
        <f t="shared" si="5"/>
        <v>0</v>
      </c>
      <c r="I344" s="41"/>
      <c r="J344" s="41"/>
    </row>
    <row r="345" spans="1:10" ht="23.25" customHeight="1" hidden="1">
      <c r="A345" s="33">
        <v>2630</v>
      </c>
      <c r="B345" s="25" t="s">
        <v>360</v>
      </c>
      <c r="C345" s="26">
        <v>3</v>
      </c>
      <c r="D345" s="26">
        <v>0</v>
      </c>
      <c r="E345" s="26"/>
      <c r="F345" s="34" t="s">
        <v>833</v>
      </c>
      <c r="G345" s="35" t="s">
        <v>716</v>
      </c>
      <c r="H345" s="40">
        <f t="shared" si="5"/>
        <v>0</v>
      </c>
      <c r="I345" s="41">
        <f>SUM(I346)</f>
        <v>0</v>
      </c>
      <c r="J345" s="41">
        <f>SUM(J346)</f>
        <v>0</v>
      </c>
    </row>
    <row r="346" spans="1:10" ht="23.25" customHeight="1" hidden="1">
      <c r="A346" s="33">
        <v>2631</v>
      </c>
      <c r="B346" s="25" t="s">
        <v>360</v>
      </c>
      <c r="C346" s="26">
        <v>3</v>
      </c>
      <c r="D346" s="26">
        <v>1</v>
      </c>
      <c r="E346" s="26"/>
      <c r="F346" s="38" t="s">
        <v>717</v>
      </c>
      <c r="G346" s="35" t="s">
        <v>718</v>
      </c>
      <c r="H346" s="40">
        <f t="shared" si="5"/>
        <v>0</v>
      </c>
      <c r="I346" s="41">
        <f>SUM(I348:I349)</f>
        <v>0</v>
      </c>
      <c r="J346" s="41">
        <f>SUM(J348:J349)</f>
        <v>0</v>
      </c>
    </row>
    <row r="347" spans="1:10" ht="23.25" customHeight="1" hidden="1">
      <c r="A347" s="33"/>
      <c r="B347" s="25"/>
      <c r="C347" s="26"/>
      <c r="D347" s="26"/>
      <c r="E347" s="26"/>
      <c r="F347" s="38" t="s">
        <v>297</v>
      </c>
      <c r="G347" s="39"/>
      <c r="H347" s="40">
        <f t="shared" si="5"/>
        <v>0</v>
      </c>
      <c r="I347" s="41"/>
      <c r="J347" s="41"/>
    </row>
    <row r="348" spans="1:10" ht="23.25" customHeight="1" hidden="1">
      <c r="A348" s="33"/>
      <c r="B348" s="25"/>
      <c r="C348" s="26"/>
      <c r="D348" s="26"/>
      <c r="E348" s="33">
        <v>5113</v>
      </c>
      <c r="F348" s="38" t="s">
        <v>834</v>
      </c>
      <c r="G348" s="39"/>
      <c r="H348" s="40">
        <f t="shared" si="5"/>
        <v>0</v>
      </c>
      <c r="I348" s="41"/>
      <c r="J348" s="41"/>
    </row>
    <row r="349" spans="1:10" ht="23.25" customHeight="1" hidden="1">
      <c r="A349" s="33"/>
      <c r="B349" s="25"/>
      <c r="C349" s="26"/>
      <c r="D349" s="26"/>
      <c r="E349" s="33">
        <v>5134</v>
      </c>
      <c r="F349" s="58" t="s">
        <v>279</v>
      </c>
      <c r="G349" s="39"/>
      <c r="H349" s="40">
        <f t="shared" si="5"/>
        <v>0</v>
      </c>
      <c r="I349" s="41"/>
      <c r="J349" s="41"/>
    </row>
    <row r="350" spans="1:10" ht="23.25" customHeight="1">
      <c r="A350" s="33">
        <v>2640</v>
      </c>
      <c r="B350" s="25" t="s">
        <v>360</v>
      </c>
      <c r="C350" s="26">
        <v>4</v>
      </c>
      <c r="D350" s="26">
        <v>0</v>
      </c>
      <c r="E350" s="26"/>
      <c r="F350" s="34" t="s">
        <v>835</v>
      </c>
      <c r="G350" s="35" t="s">
        <v>720</v>
      </c>
      <c r="H350" s="40">
        <f t="shared" si="5"/>
        <v>11000</v>
      </c>
      <c r="I350" s="41">
        <f>SUM(I351)</f>
        <v>0</v>
      </c>
      <c r="J350" s="41">
        <f>SUM(J351)</f>
        <v>11000</v>
      </c>
    </row>
    <row r="351" spans="1:10" ht="23.25" customHeight="1">
      <c r="A351" s="33">
        <v>2641</v>
      </c>
      <c r="B351" s="25" t="s">
        <v>360</v>
      </c>
      <c r="C351" s="26">
        <v>4</v>
      </c>
      <c r="D351" s="26">
        <v>1</v>
      </c>
      <c r="E351" s="26"/>
      <c r="F351" s="38" t="s">
        <v>721</v>
      </c>
      <c r="G351" s="51" t="s">
        <v>722</v>
      </c>
      <c r="H351" s="40">
        <f t="shared" si="5"/>
        <v>11000</v>
      </c>
      <c r="I351" s="41">
        <f>SUM(I352:I354)</f>
        <v>0</v>
      </c>
      <c r="J351" s="41">
        <f>SUM(J352:J354)</f>
        <v>11000</v>
      </c>
    </row>
    <row r="352" spans="1:10" ht="23.25" customHeight="1" hidden="1">
      <c r="A352" s="33"/>
      <c r="B352" s="25"/>
      <c r="C352" s="26"/>
      <c r="D352" s="26"/>
      <c r="E352" s="26"/>
      <c r="F352" s="38" t="s">
        <v>297</v>
      </c>
      <c r="G352" s="39"/>
      <c r="H352" s="40">
        <f t="shared" si="5"/>
        <v>0</v>
      </c>
      <c r="I352" s="41"/>
      <c r="J352" s="41"/>
    </row>
    <row r="353" spans="1:10" ht="23.25" customHeight="1" hidden="1">
      <c r="A353" s="33"/>
      <c r="B353" s="25"/>
      <c r="C353" s="26"/>
      <c r="D353" s="26"/>
      <c r="E353" s="26">
        <v>4251</v>
      </c>
      <c r="F353" s="38" t="s">
        <v>212</v>
      </c>
      <c r="G353" s="39"/>
      <c r="H353" s="40"/>
      <c r="I353" s="41"/>
      <c r="J353" s="41"/>
    </row>
    <row r="354" spans="1:10" ht="23.25" customHeight="1">
      <c r="A354" s="33"/>
      <c r="B354" s="25"/>
      <c r="C354" s="26"/>
      <c r="D354" s="824"/>
      <c r="E354" s="26">
        <v>5113</v>
      </c>
      <c r="F354" s="38" t="s">
        <v>915</v>
      </c>
      <c r="G354" s="39"/>
      <c r="H354" s="40">
        <f t="shared" si="5"/>
        <v>11000</v>
      </c>
      <c r="I354" s="41"/>
      <c r="J354" s="41">
        <f>'[3]Բյուջե-2023'!$BB$32</f>
        <v>11000</v>
      </c>
    </row>
    <row r="355" spans="1:10" ht="23.25" customHeight="1" hidden="1">
      <c r="A355" s="33">
        <v>2650</v>
      </c>
      <c r="B355" s="25" t="s">
        <v>360</v>
      </c>
      <c r="C355" s="26">
        <v>5</v>
      </c>
      <c r="D355" s="26">
        <v>0</v>
      </c>
      <c r="E355" s="26"/>
      <c r="F355" s="34" t="s">
        <v>837</v>
      </c>
      <c r="G355" s="35" t="s">
        <v>728</v>
      </c>
      <c r="H355" s="40">
        <f aca="true" t="shared" si="6" ref="H355:H419">SUM(I355:J355)</f>
        <v>0</v>
      </c>
      <c r="I355" s="41">
        <f>SUM(I356)</f>
        <v>0</v>
      </c>
      <c r="J355" s="41">
        <f>SUM(J356)</f>
        <v>0</v>
      </c>
    </row>
    <row r="356" spans="1:10" ht="23.25" customHeight="1" hidden="1">
      <c r="A356" s="33">
        <v>2651</v>
      </c>
      <c r="B356" s="25" t="s">
        <v>360</v>
      </c>
      <c r="C356" s="26">
        <v>5</v>
      </c>
      <c r="D356" s="26">
        <v>1</v>
      </c>
      <c r="E356" s="26"/>
      <c r="F356" s="38" t="s">
        <v>727</v>
      </c>
      <c r="G356" s="51" t="s">
        <v>729</v>
      </c>
      <c r="H356" s="40">
        <f t="shared" si="6"/>
        <v>0</v>
      </c>
      <c r="I356" s="41">
        <f>SUM(I358:I359)</f>
        <v>0</v>
      </c>
      <c r="J356" s="41">
        <f>SUM(J358:J359)</f>
        <v>0</v>
      </c>
    </row>
    <row r="357" spans="1:10" ht="23.25" customHeight="1" hidden="1">
      <c r="A357" s="33"/>
      <c r="B357" s="25"/>
      <c r="C357" s="26"/>
      <c r="D357" s="26"/>
      <c r="E357" s="26"/>
      <c r="F357" s="38" t="s">
        <v>297</v>
      </c>
      <c r="G357" s="39"/>
      <c r="H357" s="40">
        <f t="shared" si="6"/>
        <v>0</v>
      </c>
      <c r="I357" s="41"/>
      <c r="J357" s="41"/>
    </row>
    <row r="358" spans="1:10" ht="23.25" customHeight="1" hidden="1">
      <c r="A358" s="33"/>
      <c r="B358" s="25"/>
      <c r="C358" s="26"/>
      <c r="D358" s="26"/>
      <c r="E358" s="26"/>
      <c r="F358" s="38" t="s">
        <v>298</v>
      </c>
      <c r="G358" s="39"/>
      <c r="H358" s="40">
        <f t="shared" si="6"/>
        <v>0</v>
      </c>
      <c r="I358" s="41"/>
      <c r="J358" s="41"/>
    </row>
    <row r="359" spans="1:10" ht="23.25" customHeight="1" hidden="1">
      <c r="A359" s="33"/>
      <c r="B359" s="25"/>
      <c r="C359" s="26"/>
      <c r="D359" s="26"/>
      <c r="E359" s="26"/>
      <c r="F359" s="38" t="s">
        <v>298</v>
      </c>
      <c r="G359" s="39"/>
      <c r="H359" s="40">
        <f t="shared" si="6"/>
        <v>0</v>
      </c>
      <c r="I359" s="41"/>
      <c r="J359" s="41"/>
    </row>
    <row r="360" spans="1:10" ht="23.25" customHeight="1">
      <c r="A360" s="33">
        <v>2660</v>
      </c>
      <c r="B360" s="25" t="s">
        <v>360</v>
      </c>
      <c r="C360" s="26">
        <v>6</v>
      </c>
      <c r="D360" s="26">
        <v>0</v>
      </c>
      <c r="E360" s="26"/>
      <c r="F360" s="34" t="s">
        <v>838</v>
      </c>
      <c r="G360" s="56" t="s">
        <v>731</v>
      </c>
      <c r="H360" s="41">
        <f t="shared" si="6"/>
        <v>19000</v>
      </c>
      <c r="I360" s="41">
        <f>I361</f>
        <v>6000</v>
      </c>
      <c r="J360" s="41">
        <f>J364</f>
        <v>13000</v>
      </c>
    </row>
    <row r="361" spans="1:10" ht="23.25" customHeight="1">
      <c r="A361" s="33">
        <v>2661</v>
      </c>
      <c r="B361" s="25" t="s">
        <v>360</v>
      </c>
      <c r="C361" s="26">
        <v>6</v>
      </c>
      <c r="D361" s="26">
        <v>1</v>
      </c>
      <c r="E361" s="26"/>
      <c r="F361" s="38" t="s">
        <v>730</v>
      </c>
      <c r="G361" s="51" t="s">
        <v>732</v>
      </c>
      <c r="H361" s="40">
        <f t="shared" si="6"/>
        <v>19000</v>
      </c>
      <c r="I361" s="41">
        <f>I363</f>
        <v>6000</v>
      </c>
      <c r="J361" s="41">
        <f>J364</f>
        <v>13000</v>
      </c>
    </row>
    <row r="362" spans="1:10" ht="23.25" customHeight="1" hidden="1">
      <c r="A362" s="33"/>
      <c r="B362" s="25"/>
      <c r="C362" s="26"/>
      <c r="D362" s="26"/>
      <c r="E362" s="26">
        <v>4521</v>
      </c>
      <c r="F362" s="38" t="s">
        <v>873</v>
      </c>
      <c r="G362" s="39"/>
      <c r="H362" s="40">
        <f>I362</f>
        <v>0</v>
      </c>
      <c r="I362" s="41">
        <v>0</v>
      </c>
      <c r="J362" s="41"/>
    </row>
    <row r="363" spans="1:10" ht="15.75">
      <c r="A363" s="33"/>
      <c r="B363" s="25"/>
      <c r="C363" s="26"/>
      <c r="D363" s="824"/>
      <c r="E363" s="33">
        <v>4241</v>
      </c>
      <c r="F363" s="38" t="s">
        <v>211</v>
      </c>
      <c r="G363" s="39"/>
      <c r="H363" s="40">
        <f>SUM(I363:J363)</f>
        <v>6000</v>
      </c>
      <c r="I363" s="40">
        <f>'[3]Բյուջե-2023'!$AB$33</f>
        <v>6000</v>
      </c>
      <c r="J363" s="41"/>
    </row>
    <row r="364" spans="1:10" ht="23.25" customHeight="1">
      <c r="A364" s="33"/>
      <c r="B364" s="25"/>
      <c r="C364" s="26"/>
      <c r="D364" s="824"/>
      <c r="E364" s="26">
        <v>5134</v>
      </c>
      <c r="F364" s="38" t="s">
        <v>874</v>
      </c>
      <c r="G364" s="39"/>
      <c r="H364" s="40">
        <f>J364</f>
        <v>13000</v>
      </c>
      <c r="I364" s="41"/>
      <c r="J364" s="41">
        <f>'[3]Բյուջե-2023'!$BD$33</f>
        <v>13000</v>
      </c>
    </row>
    <row r="365" spans="1:10" ht="23.25" customHeight="1" hidden="1">
      <c r="A365" s="33"/>
      <c r="B365" s="25"/>
      <c r="C365" s="26"/>
      <c r="D365" s="26"/>
      <c r="E365" s="26">
        <v>8111</v>
      </c>
      <c r="F365" s="38" t="s">
        <v>297</v>
      </c>
      <c r="G365" s="39"/>
      <c r="H365" s="40">
        <f t="shared" si="6"/>
        <v>0</v>
      </c>
      <c r="I365" s="40"/>
      <c r="J365" s="40">
        <v>0</v>
      </c>
    </row>
    <row r="366" spans="1:10" ht="23.25" customHeight="1" hidden="1">
      <c r="A366" s="33"/>
      <c r="B366" s="25"/>
      <c r="C366" s="26"/>
      <c r="D366" s="26"/>
      <c r="E366" s="26"/>
      <c r="F366" s="38" t="s">
        <v>298</v>
      </c>
      <c r="G366" s="39"/>
      <c r="H366" s="40">
        <f t="shared" si="6"/>
        <v>0</v>
      </c>
      <c r="I366" s="41"/>
      <c r="J366" s="41"/>
    </row>
    <row r="367" spans="1:10" ht="23.25" customHeight="1" hidden="1">
      <c r="A367" s="33"/>
      <c r="B367" s="25"/>
      <c r="C367" s="26"/>
      <c r="D367" s="26"/>
      <c r="E367" s="26"/>
      <c r="F367" s="38" t="s">
        <v>298</v>
      </c>
      <c r="G367" s="39"/>
      <c r="H367" s="40">
        <f t="shared" si="6"/>
        <v>0</v>
      </c>
      <c r="I367" s="41"/>
      <c r="J367" s="41"/>
    </row>
    <row r="368" spans="1:10" s="31" customFormat="1" ht="23.25" customHeight="1" hidden="1">
      <c r="A368" s="24">
        <v>2700</v>
      </c>
      <c r="B368" s="25" t="s">
        <v>361</v>
      </c>
      <c r="C368" s="26">
        <v>0</v>
      </c>
      <c r="D368" s="26">
        <v>0</v>
      </c>
      <c r="E368" s="26"/>
      <c r="F368" s="57" t="s">
        <v>939</v>
      </c>
      <c r="G368" s="55" t="s">
        <v>733</v>
      </c>
      <c r="H368" s="40">
        <f t="shared" si="6"/>
        <v>0</v>
      </c>
      <c r="I368" s="40">
        <f>SUM(I369+I382+I399+I416+I421+I426)</f>
        <v>0</v>
      </c>
      <c r="J368" s="40">
        <f>SUM(J369+J382+J399+J416+J421+J426)</f>
        <v>0</v>
      </c>
    </row>
    <row r="369" spans="1:10" ht="23.25" customHeight="1" hidden="1">
      <c r="A369" s="33">
        <v>2710</v>
      </c>
      <c r="B369" s="25" t="s">
        <v>361</v>
      </c>
      <c r="C369" s="26">
        <v>1</v>
      </c>
      <c r="D369" s="26">
        <v>0</v>
      </c>
      <c r="E369" s="26"/>
      <c r="F369" s="34" t="s">
        <v>839</v>
      </c>
      <c r="G369" s="35" t="s">
        <v>735</v>
      </c>
      <c r="H369" s="40">
        <f t="shared" si="6"/>
        <v>0</v>
      </c>
      <c r="I369" s="41">
        <f>SUM(I370+I374+I378)</f>
        <v>0</v>
      </c>
      <c r="J369" s="41">
        <f>SUM(J370+J374+J378)</f>
        <v>0</v>
      </c>
    </row>
    <row r="370" spans="1:10" ht="23.25" customHeight="1" hidden="1">
      <c r="A370" s="33">
        <v>2711</v>
      </c>
      <c r="B370" s="25" t="s">
        <v>361</v>
      </c>
      <c r="C370" s="26">
        <v>1</v>
      </c>
      <c r="D370" s="26">
        <v>1</v>
      </c>
      <c r="E370" s="26"/>
      <c r="F370" s="38" t="s">
        <v>736</v>
      </c>
      <c r="G370" s="51" t="s">
        <v>737</v>
      </c>
      <c r="H370" s="40">
        <f t="shared" si="6"/>
        <v>0</v>
      </c>
      <c r="I370" s="41">
        <f>SUM(I372:I373)</f>
        <v>0</v>
      </c>
      <c r="J370" s="41">
        <f>SUM(J372:J373)</f>
        <v>0</v>
      </c>
    </row>
    <row r="371" spans="1:10" ht="23.25" customHeight="1" hidden="1">
      <c r="A371" s="33"/>
      <c r="B371" s="25"/>
      <c r="C371" s="26"/>
      <c r="D371" s="26"/>
      <c r="E371" s="26"/>
      <c r="F371" s="38" t="s">
        <v>297</v>
      </c>
      <c r="G371" s="39"/>
      <c r="H371" s="40">
        <f t="shared" si="6"/>
        <v>0</v>
      </c>
      <c r="I371" s="41"/>
      <c r="J371" s="41"/>
    </row>
    <row r="372" spans="1:10" ht="23.25" customHeight="1" hidden="1">
      <c r="A372" s="33"/>
      <c r="B372" s="25"/>
      <c r="C372" s="26"/>
      <c r="D372" s="26"/>
      <c r="E372" s="26"/>
      <c r="F372" s="38" t="s">
        <v>298</v>
      </c>
      <c r="G372" s="39"/>
      <c r="H372" s="40">
        <f t="shared" si="6"/>
        <v>0</v>
      </c>
      <c r="I372" s="41"/>
      <c r="J372" s="41"/>
    </row>
    <row r="373" spans="1:10" ht="23.25" customHeight="1" hidden="1">
      <c r="A373" s="33"/>
      <c r="B373" s="25"/>
      <c r="C373" s="26"/>
      <c r="D373" s="26"/>
      <c r="E373" s="26"/>
      <c r="F373" s="38" t="s">
        <v>298</v>
      </c>
      <c r="G373" s="39"/>
      <c r="H373" s="40">
        <f t="shared" si="6"/>
        <v>0</v>
      </c>
      <c r="I373" s="41"/>
      <c r="J373" s="41"/>
    </row>
    <row r="374" spans="1:10" ht="23.25" customHeight="1" hidden="1">
      <c r="A374" s="33">
        <v>2712</v>
      </c>
      <c r="B374" s="25" t="s">
        <v>361</v>
      </c>
      <c r="C374" s="26">
        <v>1</v>
      </c>
      <c r="D374" s="26">
        <v>2</v>
      </c>
      <c r="E374" s="26"/>
      <c r="F374" s="38" t="s">
        <v>738</v>
      </c>
      <c r="G374" s="51" t="s">
        <v>739</v>
      </c>
      <c r="H374" s="40">
        <f t="shared" si="6"/>
        <v>0</v>
      </c>
      <c r="I374" s="41">
        <f>SUM(I376:I377)</f>
        <v>0</v>
      </c>
      <c r="J374" s="41">
        <f>SUM(J376:J377)</f>
        <v>0</v>
      </c>
    </row>
    <row r="375" spans="1:10" ht="23.25" customHeight="1" hidden="1">
      <c r="A375" s="33"/>
      <c r="B375" s="25"/>
      <c r="C375" s="26"/>
      <c r="D375" s="26"/>
      <c r="E375" s="26"/>
      <c r="F375" s="38" t="s">
        <v>297</v>
      </c>
      <c r="G375" s="39"/>
      <c r="H375" s="40">
        <f t="shared" si="6"/>
        <v>0</v>
      </c>
      <c r="I375" s="41"/>
      <c r="J375" s="41"/>
    </row>
    <row r="376" spans="1:10" ht="23.25" customHeight="1" hidden="1">
      <c r="A376" s="33"/>
      <c r="B376" s="25"/>
      <c r="C376" s="26"/>
      <c r="D376" s="26"/>
      <c r="E376" s="26"/>
      <c r="F376" s="38" t="s">
        <v>298</v>
      </c>
      <c r="G376" s="39"/>
      <c r="H376" s="40">
        <f t="shared" si="6"/>
        <v>0</v>
      </c>
      <c r="I376" s="41"/>
      <c r="J376" s="41"/>
    </row>
    <row r="377" spans="1:10" ht="23.25" customHeight="1" hidden="1">
      <c r="A377" s="33"/>
      <c r="B377" s="25"/>
      <c r="C377" s="26"/>
      <c r="D377" s="26"/>
      <c r="E377" s="26"/>
      <c r="F377" s="38" t="s">
        <v>298</v>
      </c>
      <c r="G377" s="39"/>
      <c r="H377" s="40">
        <f t="shared" si="6"/>
        <v>0</v>
      </c>
      <c r="I377" s="41"/>
      <c r="J377" s="41"/>
    </row>
    <row r="378" spans="1:10" ht="23.25" customHeight="1" hidden="1">
      <c r="A378" s="33">
        <v>2713</v>
      </c>
      <c r="B378" s="25" t="s">
        <v>361</v>
      </c>
      <c r="C378" s="26">
        <v>1</v>
      </c>
      <c r="D378" s="26">
        <v>3</v>
      </c>
      <c r="E378" s="26"/>
      <c r="F378" s="38" t="s">
        <v>183</v>
      </c>
      <c r="G378" s="51" t="s">
        <v>740</v>
      </c>
      <c r="H378" s="40">
        <f t="shared" si="6"/>
        <v>0</v>
      </c>
      <c r="I378" s="41">
        <f>SUM(I380:I381)</f>
        <v>0</v>
      </c>
      <c r="J378" s="41">
        <f>SUM(J380:J381)</f>
        <v>0</v>
      </c>
    </row>
    <row r="379" spans="1:10" ht="23.25" customHeight="1" hidden="1">
      <c r="A379" s="33"/>
      <c r="B379" s="25"/>
      <c r="C379" s="26"/>
      <c r="D379" s="26"/>
      <c r="E379" s="26"/>
      <c r="F379" s="38" t="s">
        <v>297</v>
      </c>
      <c r="G379" s="39"/>
      <c r="H379" s="40">
        <f t="shared" si="6"/>
        <v>0</v>
      </c>
      <c r="I379" s="41"/>
      <c r="J379" s="41"/>
    </row>
    <row r="380" spans="1:10" ht="23.25" customHeight="1" hidden="1">
      <c r="A380" s="33"/>
      <c r="B380" s="25"/>
      <c r="C380" s="26"/>
      <c r="D380" s="26"/>
      <c r="E380" s="26"/>
      <c r="F380" s="38" t="s">
        <v>298</v>
      </c>
      <c r="G380" s="39"/>
      <c r="H380" s="40">
        <f t="shared" si="6"/>
        <v>0</v>
      </c>
      <c r="I380" s="41"/>
      <c r="J380" s="41"/>
    </row>
    <row r="381" spans="1:10" ht="23.25" customHeight="1" hidden="1">
      <c r="A381" s="33"/>
      <c r="B381" s="25"/>
      <c r="C381" s="26"/>
      <c r="D381" s="26"/>
      <c r="E381" s="26"/>
      <c r="F381" s="38" t="s">
        <v>298</v>
      </c>
      <c r="G381" s="39"/>
      <c r="H381" s="40">
        <f t="shared" si="6"/>
        <v>0</v>
      </c>
      <c r="I381" s="41"/>
      <c r="J381" s="41"/>
    </row>
    <row r="382" spans="1:10" ht="23.25" customHeight="1" hidden="1">
      <c r="A382" s="33">
        <v>2720</v>
      </c>
      <c r="B382" s="25" t="s">
        <v>361</v>
      </c>
      <c r="C382" s="26">
        <v>2</v>
      </c>
      <c r="D382" s="26">
        <v>0</v>
      </c>
      <c r="E382" s="26"/>
      <c r="F382" s="34" t="s">
        <v>840</v>
      </c>
      <c r="G382" s="35" t="s">
        <v>741</v>
      </c>
      <c r="H382" s="40">
        <f t="shared" si="6"/>
        <v>0</v>
      </c>
      <c r="I382" s="41">
        <f>SUM(I383,I387,I391,I395)</f>
        <v>0</v>
      </c>
      <c r="J382" s="41">
        <f>SUM(J383,J387,J391,J395)</f>
        <v>0</v>
      </c>
    </row>
    <row r="383" spans="1:10" ht="23.25" customHeight="1" hidden="1">
      <c r="A383" s="33">
        <v>2721</v>
      </c>
      <c r="B383" s="25" t="s">
        <v>361</v>
      </c>
      <c r="C383" s="26">
        <v>2</v>
      </c>
      <c r="D383" s="26">
        <v>1</v>
      </c>
      <c r="E383" s="26"/>
      <c r="F383" s="38" t="s">
        <v>742</v>
      </c>
      <c r="G383" s="51" t="s">
        <v>743</v>
      </c>
      <c r="H383" s="40">
        <f t="shared" si="6"/>
        <v>0</v>
      </c>
      <c r="I383" s="41">
        <f>SUM(I385:I386)</f>
        <v>0</v>
      </c>
      <c r="J383" s="41">
        <f>SUM(J385:J386)</f>
        <v>0</v>
      </c>
    </row>
    <row r="384" spans="1:10" ht="23.25" customHeight="1" hidden="1">
      <c r="A384" s="33"/>
      <c r="B384" s="25"/>
      <c r="C384" s="26"/>
      <c r="D384" s="26"/>
      <c r="E384" s="26"/>
      <c r="F384" s="38" t="s">
        <v>297</v>
      </c>
      <c r="G384" s="39"/>
      <c r="H384" s="40">
        <f t="shared" si="6"/>
        <v>0</v>
      </c>
      <c r="I384" s="41"/>
      <c r="J384" s="41"/>
    </row>
    <row r="385" spans="1:10" ht="23.25" customHeight="1" hidden="1">
      <c r="A385" s="33"/>
      <c r="B385" s="25"/>
      <c r="C385" s="26"/>
      <c r="D385" s="26"/>
      <c r="E385" s="26"/>
      <c r="F385" s="38" t="s">
        <v>298</v>
      </c>
      <c r="G385" s="39"/>
      <c r="H385" s="40">
        <f t="shared" si="6"/>
        <v>0</v>
      </c>
      <c r="I385" s="41"/>
      <c r="J385" s="41"/>
    </row>
    <row r="386" spans="1:10" ht="23.25" customHeight="1" hidden="1">
      <c r="A386" s="33"/>
      <c r="B386" s="25"/>
      <c r="C386" s="26"/>
      <c r="D386" s="26"/>
      <c r="E386" s="26"/>
      <c r="F386" s="38" t="s">
        <v>298</v>
      </c>
      <c r="G386" s="39"/>
      <c r="H386" s="40">
        <f t="shared" si="6"/>
        <v>0</v>
      </c>
      <c r="I386" s="41"/>
      <c r="J386" s="41"/>
    </row>
    <row r="387" spans="1:10" ht="23.25" customHeight="1" hidden="1">
      <c r="A387" s="33">
        <v>2722</v>
      </c>
      <c r="B387" s="25" t="s">
        <v>361</v>
      </c>
      <c r="C387" s="26">
        <v>2</v>
      </c>
      <c r="D387" s="26">
        <v>2</v>
      </c>
      <c r="E387" s="26"/>
      <c r="F387" s="38" t="s">
        <v>744</v>
      </c>
      <c r="G387" s="51" t="s">
        <v>745</v>
      </c>
      <c r="H387" s="40">
        <f t="shared" si="6"/>
        <v>0</v>
      </c>
      <c r="I387" s="41">
        <f>SUM(I389:I390)</f>
        <v>0</v>
      </c>
      <c r="J387" s="41">
        <f>SUM(J389:J390)</f>
        <v>0</v>
      </c>
    </row>
    <row r="388" spans="1:10" ht="23.25" customHeight="1" hidden="1">
      <c r="A388" s="33"/>
      <c r="B388" s="25"/>
      <c r="C388" s="26"/>
      <c r="D388" s="26"/>
      <c r="E388" s="26"/>
      <c r="F388" s="38" t="s">
        <v>297</v>
      </c>
      <c r="G388" s="39"/>
      <c r="H388" s="40">
        <f t="shared" si="6"/>
        <v>0</v>
      </c>
      <c r="I388" s="41"/>
      <c r="J388" s="41"/>
    </row>
    <row r="389" spans="1:10" ht="23.25" customHeight="1" hidden="1">
      <c r="A389" s="33"/>
      <c r="B389" s="25"/>
      <c r="C389" s="26"/>
      <c r="D389" s="26"/>
      <c r="E389" s="26"/>
      <c r="F389" s="38" t="s">
        <v>298</v>
      </c>
      <c r="G389" s="39"/>
      <c r="H389" s="40">
        <f t="shared" si="6"/>
        <v>0</v>
      </c>
      <c r="I389" s="41"/>
      <c r="J389" s="41"/>
    </row>
    <row r="390" spans="1:10" ht="23.25" customHeight="1" hidden="1">
      <c r="A390" s="33"/>
      <c r="B390" s="25"/>
      <c r="C390" s="26"/>
      <c r="D390" s="26"/>
      <c r="E390" s="26"/>
      <c r="F390" s="38" t="s">
        <v>298</v>
      </c>
      <c r="G390" s="39"/>
      <c r="H390" s="40">
        <f t="shared" si="6"/>
        <v>0</v>
      </c>
      <c r="I390" s="41"/>
      <c r="J390" s="41"/>
    </row>
    <row r="391" spans="1:10" ht="23.25" customHeight="1" hidden="1">
      <c r="A391" s="33">
        <v>2723</v>
      </c>
      <c r="B391" s="25" t="s">
        <v>361</v>
      </c>
      <c r="C391" s="26">
        <v>2</v>
      </c>
      <c r="D391" s="26">
        <v>3</v>
      </c>
      <c r="E391" s="26"/>
      <c r="F391" s="38" t="s">
        <v>184</v>
      </c>
      <c r="G391" s="51" t="s">
        <v>746</v>
      </c>
      <c r="H391" s="40">
        <f t="shared" si="6"/>
        <v>0</v>
      </c>
      <c r="I391" s="41">
        <f>SUM(I393:I394)</f>
        <v>0</v>
      </c>
      <c r="J391" s="41">
        <f>SUM(J393:J394)</f>
        <v>0</v>
      </c>
    </row>
    <row r="392" spans="1:10" ht="23.25" customHeight="1" hidden="1">
      <c r="A392" s="33"/>
      <c r="B392" s="25"/>
      <c r="C392" s="26"/>
      <c r="D392" s="26"/>
      <c r="E392" s="26"/>
      <c r="F392" s="38" t="s">
        <v>297</v>
      </c>
      <c r="G392" s="39"/>
      <c r="H392" s="40">
        <f t="shared" si="6"/>
        <v>0</v>
      </c>
      <c r="I392" s="41"/>
      <c r="J392" s="41"/>
    </row>
    <row r="393" spans="1:10" ht="23.25" customHeight="1" hidden="1">
      <c r="A393" s="33"/>
      <c r="B393" s="25"/>
      <c r="C393" s="26"/>
      <c r="D393" s="26"/>
      <c r="E393" s="26"/>
      <c r="F393" s="38" t="s">
        <v>298</v>
      </c>
      <c r="G393" s="39"/>
      <c r="H393" s="40">
        <f t="shared" si="6"/>
        <v>0</v>
      </c>
      <c r="I393" s="41"/>
      <c r="J393" s="41"/>
    </row>
    <row r="394" spans="1:10" ht="23.25" customHeight="1" hidden="1">
      <c r="A394" s="33"/>
      <c r="B394" s="25"/>
      <c r="C394" s="26"/>
      <c r="D394" s="26"/>
      <c r="E394" s="26"/>
      <c r="F394" s="38" t="s">
        <v>298</v>
      </c>
      <c r="G394" s="39"/>
      <c r="H394" s="40">
        <f t="shared" si="6"/>
        <v>0</v>
      </c>
      <c r="I394" s="41"/>
      <c r="J394" s="41"/>
    </row>
    <row r="395" spans="1:10" ht="23.25" customHeight="1" hidden="1">
      <c r="A395" s="33">
        <v>2724</v>
      </c>
      <c r="B395" s="25" t="s">
        <v>361</v>
      </c>
      <c r="C395" s="26">
        <v>2</v>
      </c>
      <c r="D395" s="26">
        <v>4</v>
      </c>
      <c r="E395" s="26"/>
      <c r="F395" s="38" t="s">
        <v>747</v>
      </c>
      <c r="G395" s="51" t="s">
        <v>748</v>
      </c>
      <c r="H395" s="40">
        <f t="shared" si="6"/>
        <v>0</v>
      </c>
      <c r="I395" s="41">
        <f>SUM(I397:I398)</f>
        <v>0</v>
      </c>
      <c r="J395" s="41">
        <f>SUM(J397:J398)</f>
        <v>0</v>
      </c>
    </row>
    <row r="396" spans="1:10" ht="23.25" customHeight="1" hidden="1">
      <c r="A396" s="33"/>
      <c r="B396" s="25"/>
      <c r="C396" s="26"/>
      <c r="D396" s="26"/>
      <c r="E396" s="26"/>
      <c r="F396" s="38" t="s">
        <v>297</v>
      </c>
      <c r="G396" s="39"/>
      <c r="H396" s="40">
        <f t="shared" si="6"/>
        <v>0</v>
      </c>
      <c r="I396" s="41"/>
      <c r="J396" s="41"/>
    </row>
    <row r="397" spans="1:10" ht="23.25" customHeight="1" hidden="1">
      <c r="A397" s="33"/>
      <c r="B397" s="25"/>
      <c r="C397" s="26"/>
      <c r="D397" s="26"/>
      <c r="E397" s="26"/>
      <c r="F397" s="38" t="s">
        <v>298</v>
      </c>
      <c r="G397" s="39"/>
      <c r="H397" s="40">
        <f t="shared" si="6"/>
        <v>0</v>
      </c>
      <c r="I397" s="41"/>
      <c r="J397" s="41"/>
    </row>
    <row r="398" spans="1:10" ht="23.25" customHeight="1" hidden="1">
      <c r="A398" s="33"/>
      <c r="B398" s="25"/>
      <c r="C398" s="26"/>
      <c r="D398" s="26"/>
      <c r="E398" s="26"/>
      <c r="F398" s="38" t="s">
        <v>298</v>
      </c>
      <c r="G398" s="39"/>
      <c r="H398" s="40">
        <f t="shared" si="6"/>
        <v>0</v>
      </c>
      <c r="I398" s="41"/>
      <c r="J398" s="41"/>
    </row>
    <row r="399" spans="1:10" ht="23.25" customHeight="1" hidden="1">
      <c r="A399" s="33">
        <v>2730</v>
      </c>
      <c r="B399" s="25" t="s">
        <v>361</v>
      </c>
      <c r="C399" s="26">
        <v>3</v>
      </c>
      <c r="D399" s="26">
        <v>0</v>
      </c>
      <c r="E399" s="26"/>
      <c r="F399" s="34" t="s">
        <v>841</v>
      </c>
      <c r="G399" s="35" t="s">
        <v>752</v>
      </c>
      <c r="H399" s="40">
        <f t="shared" si="6"/>
        <v>0</v>
      </c>
      <c r="I399" s="41">
        <f>SUM(I400,I404,I408,I412)</f>
        <v>0</v>
      </c>
      <c r="J399" s="41">
        <f>SUM(J400,J404,J408,J412)</f>
        <v>0</v>
      </c>
    </row>
    <row r="400" spans="1:10" ht="23.25" customHeight="1" hidden="1">
      <c r="A400" s="33">
        <v>2731</v>
      </c>
      <c r="B400" s="25" t="s">
        <v>361</v>
      </c>
      <c r="C400" s="26">
        <v>3</v>
      </c>
      <c r="D400" s="26">
        <v>1</v>
      </c>
      <c r="E400" s="26"/>
      <c r="F400" s="38" t="s">
        <v>753</v>
      </c>
      <c r="G400" s="39" t="s">
        <v>754</v>
      </c>
      <c r="H400" s="40">
        <f t="shared" si="6"/>
        <v>0</v>
      </c>
      <c r="I400" s="41">
        <f>SUM(I402:I403)</f>
        <v>0</v>
      </c>
      <c r="J400" s="41">
        <f>SUM(J402:J403)</f>
        <v>0</v>
      </c>
    </row>
    <row r="401" spans="1:10" ht="23.25" customHeight="1" hidden="1">
      <c r="A401" s="33"/>
      <c r="B401" s="25"/>
      <c r="C401" s="26"/>
      <c r="D401" s="26"/>
      <c r="E401" s="26"/>
      <c r="F401" s="38" t="s">
        <v>297</v>
      </c>
      <c r="G401" s="39"/>
      <c r="H401" s="40">
        <f t="shared" si="6"/>
        <v>0</v>
      </c>
      <c r="I401" s="41"/>
      <c r="J401" s="41"/>
    </row>
    <row r="402" spans="1:10" ht="23.25" customHeight="1" hidden="1">
      <c r="A402" s="33"/>
      <c r="B402" s="25"/>
      <c r="C402" s="26"/>
      <c r="D402" s="26"/>
      <c r="E402" s="26"/>
      <c r="F402" s="38" t="s">
        <v>298</v>
      </c>
      <c r="G402" s="39"/>
      <c r="H402" s="40">
        <f t="shared" si="6"/>
        <v>0</v>
      </c>
      <c r="I402" s="41"/>
      <c r="J402" s="41"/>
    </row>
    <row r="403" spans="1:10" ht="23.25" customHeight="1" hidden="1">
      <c r="A403" s="33"/>
      <c r="B403" s="25"/>
      <c r="C403" s="26"/>
      <c r="D403" s="26"/>
      <c r="E403" s="26"/>
      <c r="F403" s="38" t="s">
        <v>298</v>
      </c>
      <c r="G403" s="39"/>
      <c r="H403" s="40">
        <f t="shared" si="6"/>
        <v>0</v>
      </c>
      <c r="I403" s="41"/>
      <c r="J403" s="41"/>
    </row>
    <row r="404" spans="1:10" ht="23.25" customHeight="1" hidden="1">
      <c r="A404" s="33">
        <v>2732</v>
      </c>
      <c r="B404" s="25" t="s">
        <v>361</v>
      </c>
      <c r="C404" s="26">
        <v>3</v>
      </c>
      <c r="D404" s="26">
        <v>2</v>
      </c>
      <c r="E404" s="26"/>
      <c r="F404" s="38" t="s">
        <v>755</v>
      </c>
      <c r="G404" s="39" t="s">
        <v>756</v>
      </c>
      <c r="H404" s="40">
        <f t="shared" si="6"/>
        <v>0</v>
      </c>
      <c r="I404" s="41">
        <f>SUM(I406:I407)</f>
        <v>0</v>
      </c>
      <c r="J404" s="41">
        <f>SUM(J406:J407)</f>
        <v>0</v>
      </c>
    </row>
    <row r="405" spans="1:10" ht="23.25" customHeight="1" hidden="1">
      <c r="A405" s="33"/>
      <c r="B405" s="25"/>
      <c r="C405" s="26"/>
      <c r="D405" s="26"/>
      <c r="E405" s="26"/>
      <c r="F405" s="38" t="s">
        <v>297</v>
      </c>
      <c r="G405" s="39"/>
      <c r="H405" s="40">
        <f t="shared" si="6"/>
        <v>0</v>
      </c>
      <c r="I405" s="41"/>
      <c r="J405" s="41"/>
    </row>
    <row r="406" spans="1:10" ht="23.25" customHeight="1" hidden="1">
      <c r="A406" s="33"/>
      <c r="B406" s="25"/>
      <c r="C406" s="26"/>
      <c r="D406" s="26"/>
      <c r="E406" s="26"/>
      <c r="F406" s="38" t="s">
        <v>298</v>
      </c>
      <c r="G406" s="39"/>
      <c r="H406" s="40">
        <f t="shared" si="6"/>
        <v>0</v>
      </c>
      <c r="I406" s="41"/>
      <c r="J406" s="41"/>
    </row>
    <row r="407" spans="1:10" ht="23.25" customHeight="1" hidden="1">
      <c r="A407" s="33"/>
      <c r="B407" s="25"/>
      <c r="C407" s="26"/>
      <c r="D407" s="26"/>
      <c r="E407" s="26"/>
      <c r="F407" s="38" t="s">
        <v>298</v>
      </c>
      <c r="G407" s="39"/>
      <c r="H407" s="40">
        <f t="shared" si="6"/>
        <v>0</v>
      </c>
      <c r="I407" s="41"/>
      <c r="J407" s="41"/>
    </row>
    <row r="408" spans="1:10" ht="23.25" customHeight="1" hidden="1">
      <c r="A408" s="33">
        <v>2733</v>
      </c>
      <c r="B408" s="25" t="s">
        <v>361</v>
      </c>
      <c r="C408" s="26">
        <v>3</v>
      </c>
      <c r="D408" s="26">
        <v>3</v>
      </c>
      <c r="E408" s="26"/>
      <c r="F408" s="38" t="s">
        <v>757</v>
      </c>
      <c r="G408" s="39" t="s">
        <v>758</v>
      </c>
      <c r="H408" s="40">
        <f t="shared" si="6"/>
        <v>0</v>
      </c>
      <c r="I408" s="41">
        <f>SUM(I410:I411)</f>
        <v>0</v>
      </c>
      <c r="J408" s="41">
        <f>SUM(J410:J411)</f>
        <v>0</v>
      </c>
    </row>
    <row r="409" spans="1:10" ht="23.25" customHeight="1" hidden="1">
      <c r="A409" s="33"/>
      <c r="B409" s="25"/>
      <c r="C409" s="26"/>
      <c r="D409" s="26"/>
      <c r="E409" s="26"/>
      <c r="F409" s="38" t="s">
        <v>297</v>
      </c>
      <c r="G409" s="39"/>
      <c r="H409" s="40">
        <f t="shared" si="6"/>
        <v>0</v>
      </c>
      <c r="I409" s="41"/>
      <c r="J409" s="41"/>
    </row>
    <row r="410" spans="1:10" ht="23.25" customHeight="1" hidden="1">
      <c r="A410" s="33"/>
      <c r="B410" s="25"/>
      <c r="C410" s="26"/>
      <c r="D410" s="26"/>
      <c r="E410" s="26"/>
      <c r="F410" s="38" t="s">
        <v>298</v>
      </c>
      <c r="G410" s="39"/>
      <c r="H410" s="40">
        <f t="shared" si="6"/>
        <v>0</v>
      </c>
      <c r="I410" s="41"/>
      <c r="J410" s="41"/>
    </row>
    <row r="411" spans="1:10" ht="23.25" customHeight="1" hidden="1">
      <c r="A411" s="33"/>
      <c r="B411" s="25"/>
      <c r="C411" s="26"/>
      <c r="D411" s="26"/>
      <c r="E411" s="26"/>
      <c r="F411" s="38" t="s">
        <v>298</v>
      </c>
      <c r="G411" s="39"/>
      <c r="H411" s="40">
        <f t="shared" si="6"/>
        <v>0</v>
      </c>
      <c r="I411" s="41"/>
      <c r="J411" s="41"/>
    </row>
    <row r="412" spans="1:10" ht="23.25" customHeight="1" hidden="1">
      <c r="A412" s="33">
        <v>2734</v>
      </c>
      <c r="B412" s="25" t="s">
        <v>361</v>
      </c>
      <c r="C412" s="26">
        <v>3</v>
      </c>
      <c r="D412" s="26">
        <v>4</v>
      </c>
      <c r="E412" s="26"/>
      <c r="F412" s="38" t="s">
        <v>759</v>
      </c>
      <c r="G412" s="39" t="s">
        <v>760</v>
      </c>
      <c r="H412" s="40">
        <f t="shared" si="6"/>
        <v>0</v>
      </c>
      <c r="I412" s="41">
        <f>SUM(I414:I415)</f>
        <v>0</v>
      </c>
      <c r="J412" s="41">
        <f>SUM(J414:J415)</f>
        <v>0</v>
      </c>
    </row>
    <row r="413" spans="1:10" ht="23.25" customHeight="1" hidden="1">
      <c r="A413" s="33"/>
      <c r="B413" s="25"/>
      <c r="C413" s="26"/>
      <c r="D413" s="26"/>
      <c r="E413" s="26"/>
      <c r="F413" s="38" t="s">
        <v>297</v>
      </c>
      <c r="G413" s="39"/>
      <c r="H413" s="40">
        <f t="shared" si="6"/>
        <v>0</v>
      </c>
      <c r="I413" s="41"/>
      <c r="J413" s="41"/>
    </row>
    <row r="414" spans="1:10" ht="23.25" customHeight="1" hidden="1">
      <c r="A414" s="33"/>
      <c r="B414" s="25"/>
      <c r="C414" s="26"/>
      <c r="D414" s="26"/>
      <c r="E414" s="26"/>
      <c r="F414" s="38" t="s">
        <v>298</v>
      </c>
      <c r="G414" s="39"/>
      <c r="H414" s="40">
        <f t="shared" si="6"/>
        <v>0</v>
      </c>
      <c r="I414" s="41"/>
      <c r="J414" s="41"/>
    </row>
    <row r="415" spans="1:10" ht="23.25" customHeight="1" hidden="1">
      <c r="A415" s="33"/>
      <c r="B415" s="25"/>
      <c r="C415" s="26"/>
      <c r="D415" s="26"/>
      <c r="E415" s="26"/>
      <c r="F415" s="38" t="s">
        <v>298</v>
      </c>
      <c r="G415" s="39"/>
      <c r="H415" s="40">
        <f t="shared" si="6"/>
        <v>0</v>
      </c>
      <c r="I415" s="41"/>
      <c r="J415" s="41"/>
    </row>
    <row r="416" spans="1:10" ht="23.25" customHeight="1" hidden="1">
      <c r="A416" s="33">
        <v>2740</v>
      </c>
      <c r="B416" s="25" t="s">
        <v>361</v>
      </c>
      <c r="C416" s="26">
        <v>4</v>
      </c>
      <c r="D416" s="26">
        <v>0</v>
      </c>
      <c r="E416" s="26"/>
      <c r="F416" s="34" t="s">
        <v>842</v>
      </c>
      <c r="G416" s="35" t="s">
        <v>762</v>
      </c>
      <c r="H416" s="40">
        <f t="shared" si="6"/>
        <v>0</v>
      </c>
      <c r="I416" s="41">
        <f>SUM(I417)</f>
        <v>0</v>
      </c>
      <c r="J416" s="41">
        <f>SUM(J417)</f>
        <v>0</v>
      </c>
    </row>
    <row r="417" spans="1:10" ht="23.25" customHeight="1" hidden="1">
      <c r="A417" s="33">
        <v>2741</v>
      </c>
      <c r="B417" s="25" t="s">
        <v>361</v>
      </c>
      <c r="C417" s="26">
        <v>4</v>
      </c>
      <c r="D417" s="26">
        <v>1</v>
      </c>
      <c r="E417" s="26"/>
      <c r="F417" s="38" t="s">
        <v>761</v>
      </c>
      <c r="G417" s="51" t="s">
        <v>763</v>
      </c>
      <c r="H417" s="40">
        <f t="shared" si="6"/>
        <v>0</v>
      </c>
      <c r="I417" s="41">
        <f>SUM(I419:I420)</f>
        <v>0</v>
      </c>
      <c r="J417" s="41">
        <f>SUM(J419:J420)</f>
        <v>0</v>
      </c>
    </row>
    <row r="418" spans="1:10" ht="23.25" customHeight="1" hidden="1">
      <c r="A418" s="33"/>
      <c r="B418" s="25"/>
      <c r="C418" s="26"/>
      <c r="D418" s="26"/>
      <c r="E418" s="26"/>
      <c r="F418" s="38" t="s">
        <v>297</v>
      </c>
      <c r="G418" s="39"/>
      <c r="H418" s="40">
        <f t="shared" si="6"/>
        <v>0</v>
      </c>
      <c r="I418" s="41"/>
      <c r="J418" s="41"/>
    </row>
    <row r="419" spans="1:10" ht="23.25" customHeight="1" hidden="1">
      <c r="A419" s="33"/>
      <c r="B419" s="25"/>
      <c r="C419" s="26"/>
      <c r="D419" s="26"/>
      <c r="E419" s="26"/>
      <c r="F419" s="38" t="s">
        <v>298</v>
      </c>
      <c r="G419" s="39"/>
      <c r="H419" s="40">
        <f t="shared" si="6"/>
        <v>0</v>
      </c>
      <c r="I419" s="41"/>
      <c r="J419" s="41"/>
    </row>
    <row r="420" spans="1:10" ht="23.25" customHeight="1" hidden="1">
      <c r="A420" s="33"/>
      <c r="B420" s="25"/>
      <c r="C420" s="26"/>
      <c r="D420" s="26"/>
      <c r="E420" s="26"/>
      <c r="F420" s="38" t="s">
        <v>298</v>
      </c>
      <c r="G420" s="39"/>
      <c r="H420" s="40">
        <f aca="true" t="shared" si="7" ref="H420:H487">SUM(I420:J420)</f>
        <v>0</v>
      </c>
      <c r="I420" s="41"/>
      <c r="J420" s="41"/>
    </row>
    <row r="421" spans="1:10" ht="23.25" customHeight="1" hidden="1">
      <c r="A421" s="33">
        <v>2750</v>
      </c>
      <c r="B421" s="25" t="s">
        <v>361</v>
      </c>
      <c r="C421" s="26">
        <v>5</v>
      </c>
      <c r="D421" s="26">
        <v>0</v>
      </c>
      <c r="E421" s="26"/>
      <c r="F421" s="34" t="s">
        <v>843</v>
      </c>
      <c r="G421" s="35" t="s">
        <v>765</v>
      </c>
      <c r="H421" s="40">
        <f t="shared" si="7"/>
        <v>0</v>
      </c>
      <c r="I421" s="41">
        <f>SUM(I422)</f>
        <v>0</v>
      </c>
      <c r="J421" s="41">
        <f>SUM(J422)</f>
        <v>0</v>
      </c>
    </row>
    <row r="422" spans="1:10" ht="23.25" customHeight="1" hidden="1">
      <c r="A422" s="33">
        <v>2751</v>
      </c>
      <c r="B422" s="25" t="s">
        <v>361</v>
      </c>
      <c r="C422" s="26">
        <v>5</v>
      </c>
      <c r="D422" s="26">
        <v>1</v>
      </c>
      <c r="E422" s="26"/>
      <c r="F422" s="38" t="s">
        <v>764</v>
      </c>
      <c r="G422" s="51" t="s">
        <v>765</v>
      </c>
      <c r="H422" s="40">
        <f t="shared" si="7"/>
        <v>0</v>
      </c>
      <c r="I422" s="41">
        <f>SUM(I424:I425)</f>
        <v>0</v>
      </c>
      <c r="J422" s="41">
        <f>SUM(J424:J425)</f>
        <v>0</v>
      </c>
    </row>
    <row r="423" spans="1:10" ht="23.25" customHeight="1" hidden="1">
      <c r="A423" s="33"/>
      <c r="B423" s="25"/>
      <c r="C423" s="26"/>
      <c r="D423" s="26"/>
      <c r="E423" s="26"/>
      <c r="F423" s="38" t="s">
        <v>297</v>
      </c>
      <c r="G423" s="39"/>
      <c r="H423" s="40">
        <f t="shared" si="7"/>
        <v>0</v>
      </c>
      <c r="I423" s="41"/>
      <c r="J423" s="41"/>
    </row>
    <row r="424" spans="1:10" ht="23.25" customHeight="1" hidden="1">
      <c r="A424" s="33"/>
      <c r="B424" s="25"/>
      <c r="C424" s="26"/>
      <c r="D424" s="26"/>
      <c r="E424" s="26"/>
      <c r="F424" s="38" t="s">
        <v>298</v>
      </c>
      <c r="G424" s="39"/>
      <c r="H424" s="40">
        <f t="shared" si="7"/>
        <v>0</v>
      </c>
      <c r="I424" s="41"/>
      <c r="J424" s="41"/>
    </row>
    <row r="425" spans="1:10" ht="23.25" customHeight="1" hidden="1">
      <c r="A425" s="33"/>
      <c r="B425" s="25"/>
      <c r="C425" s="26"/>
      <c r="D425" s="26"/>
      <c r="E425" s="26"/>
      <c r="F425" s="38" t="s">
        <v>298</v>
      </c>
      <c r="G425" s="39"/>
      <c r="H425" s="40">
        <f t="shared" si="7"/>
        <v>0</v>
      </c>
      <c r="I425" s="41"/>
      <c r="J425" s="41"/>
    </row>
    <row r="426" spans="1:10" ht="23.25" customHeight="1" hidden="1">
      <c r="A426" s="33">
        <v>2760</v>
      </c>
      <c r="B426" s="25" t="s">
        <v>361</v>
      </c>
      <c r="C426" s="26">
        <v>6</v>
      </c>
      <c r="D426" s="26">
        <v>0</v>
      </c>
      <c r="E426" s="26"/>
      <c r="F426" s="34" t="s">
        <v>844</v>
      </c>
      <c r="G426" s="35" t="s">
        <v>767</v>
      </c>
      <c r="H426" s="40">
        <f t="shared" si="7"/>
        <v>0</v>
      </c>
      <c r="I426" s="41">
        <f>SUM(I427+I431)</f>
        <v>0</v>
      </c>
      <c r="J426" s="41">
        <f>SUM(J427+J431)</f>
        <v>0</v>
      </c>
    </row>
    <row r="427" spans="1:10" ht="23.25" customHeight="1" hidden="1">
      <c r="A427" s="33">
        <v>2761</v>
      </c>
      <c r="B427" s="25" t="s">
        <v>361</v>
      </c>
      <c r="C427" s="26">
        <v>6</v>
      </c>
      <c r="D427" s="26">
        <v>1</v>
      </c>
      <c r="E427" s="26"/>
      <c r="F427" s="38" t="s">
        <v>363</v>
      </c>
      <c r="G427" s="35"/>
      <c r="H427" s="40">
        <f t="shared" si="7"/>
        <v>0</v>
      </c>
      <c r="I427" s="41">
        <f>SUM(I429:I430)</f>
        <v>0</v>
      </c>
      <c r="J427" s="41">
        <f>SUM(J429:J430)</f>
        <v>0</v>
      </c>
    </row>
    <row r="428" spans="1:10" ht="23.25" customHeight="1" hidden="1">
      <c r="A428" s="33"/>
      <c r="B428" s="25"/>
      <c r="C428" s="26"/>
      <c r="D428" s="26"/>
      <c r="E428" s="26"/>
      <c r="F428" s="38" t="s">
        <v>297</v>
      </c>
      <c r="G428" s="39"/>
      <c r="H428" s="40">
        <f t="shared" si="7"/>
        <v>0</v>
      </c>
      <c r="I428" s="41"/>
      <c r="J428" s="41"/>
    </row>
    <row r="429" spans="1:10" ht="23.25" customHeight="1" hidden="1">
      <c r="A429" s="33"/>
      <c r="B429" s="25"/>
      <c r="C429" s="26"/>
      <c r="D429" s="26"/>
      <c r="E429" s="26"/>
      <c r="F429" s="38" t="s">
        <v>298</v>
      </c>
      <c r="G429" s="39"/>
      <c r="H429" s="40">
        <f t="shared" si="7"/>
        <v>0</v>
      </c>
      <c r="I429" s="41"/>
      <c r="J429" s="41"/>
    </row>
    <row r="430" spans="1:10" ht="23.25" customHeight="1" hidden="1">
      <c r="A430" s="33"/>
      <c r="B430" s="25"/>
      <c r="C430" s="26"/>
      <c r="D430" s="26"/>
      <c r="E430" s="26"/>
      <c r="F430" s="38" t="s">
        <v>298</v>
      </c>
      <c r="G430" s="39"/>
      <c r="H430" s="40">
        <f t="shared" si="7"/>
        <v>0</v>
      </c>
      <c r="I430" s="41"/>
      <c r="J430" s="41"/>
    </row>
    <row r="431" spans="1:10" ht="23.25" customHeight="1" hidden="1">
      <c r="A431" s="33">
        <v>2762</v>
      </c>
      <c r="B431" s="25" t="s">
        <v>361</v>
      </c>
      <c r="C431" s="26">
        <v>6</v>
      </c>
      <c r="D431" s="26">
        <v>2</v>
      </c>
      <c r="E431" s="26"/>
      <c r="F431" s="38" t="s">
        <v>766</v>
      </c>
      <c r="G431" s="51" t="s">
        <v>768</v>
      </c>
      <c r="H431" s="40">
        <f t="shared" si="7"/>
        <v>0</v>
      </c>
      <c r="I431" s="41">
        <f>SUM(I433:I434)</f>
        <v>0</v>
      </c>
      <c r="J431" s="41">
        <f>SUM(J433:J434)</f>
        <v>0</v>
      </c>
    </row>
    <row r="432" spans="1:10" ht="23.25" customHeight="1" hidden="1">
      <c r="A432" s="33"/>
      <c r="B432" s="25"/>
      <c r="C432" s="26"/>
      <c r="D432" s="26"/>
      <c r="E432" s="26"/>
      <c r="F432" s="38" t="s">
        <v>297</v>
      </c>
      <c r="G432" s="39"/>
      <c r="H432" s="40">
        <f t="shared" si="7"/>
        <v>0</v>
      </c>
      <c r="I432" s="41"/>
      <c r="J432" s="41"/>
    </row>
    <row r="433" spans="1:10" ht="23.25" customHeight="1" hidden="1">
      <c r="A433" s="33"/>
      <c r="B433" s="25"/>
      <c r="C433" s="26"/>
      <c r="D433" s="26"/>
      <c r="E433" s="26"/>
      <c r="F433" s="38" t="s">
        <v>298</v>
      </c>
      <c r="G433" s="39"/>
      <c r="H433" s="40">
        <f t="shared" si="7"/>
        <v>0</v>
      </c>
      <c r="I433" s="41"/>
      <c r="J433" s="41"/>
    </row>
    <row r="434" spans="1:10" ht="23.25" customHeight="1" hidden="1">
      <c r="A434" s="33"/>
      <c r="B434" s="25"/>
      <c r="C434" s="26"/>
      <c r="D434" s="26"/>
      <c r="E434" s="26"/>
      <c r="F434" s="38" t="s">
        <v>298</v>
      </c>
      <c r="G434" s="39"/>
      <c r="H434" s="40">
        <f t="shared" si="7"/>
        <v>0</v>
      </c>
      <c r="I434" s="41"/>
      <c r="J434" s="41"/>
    </row>
    <row r="435" spans="1:10" ht="15.75" hidden="1">
      <c r="A435" s="33"/>
      <c r="B435" s="25"/>
      <c r="C435" s="26"/>
      <c r="D435" s="26"/>
      <c r="E435" s="26"/>
      <c r="F435" s="38"/>
      <c r="G435" s="39"/>
      <c r="H435" s="40"/>
      <c r="I435" s="41"/>
      <c r="J435" s="41"/>
    </row>
    <row r="436" spans="1:10" s="31" customFormat="1" ht="23.25" customHeight="1">
      <c r="A436" s="24">
        <v>2800</v>
      </c>
      <c r="B436" s="25" t="s">
        <v>364</v>
      </c>
      <c r="C436" s="26">
        <v>0</v>
      </c>
      <c r="D436" s="26">
        <v>0</v>
      </c>
      <c r="E436" s="26"/>
      <c r="F436" s="57" t="s">
        <v>940</v>
      </c>
      <c r="G436" s="55" t="s">
        <v>769</v>
      </c>
      <c r="H436" s="40">
        <f t="shared" si="7"/>
        <v>36700</v>
      </c>
      <c r="I436" s="40">
        <f>I444+I492+I510+I437</f>
        <v>36700</v>
      </c>
      <c r="J436" s="40">
        <f>SUM(J437+J444+J480+J492+J505+J510)</f>
        <v>0</v>
      </c>
    </row>
    <row r="437" spans="1:10" ht="23.25" customHeight="1" hidden="1">
      <c r="A437" s="33">
        <v>2810</v>
      </c>
      <c r="B437" s="25" t="s">
        <v>364</v>
      </c>
      <c r="C437" s="26">
        <v>1</v>
      </c>
      <c r="D437" s="26">
        <v>0</v>
      </c>
      <c r="E437" s="26"/>
      <c r="F437" s="34" t="s">
        <v>845</v>
      </c>
      <c r="G437" s="35" t="s">
        <v>771</v>
      </c>
      <c r="H437" s="40">
        <f t="shared" si="7"/>
        <v>0</v>
      </c>
      <c r="I437" s="41">
        <f>SUM(I438)</f>
        <v>0</v>
      </c>
      <c r="J437" s="41">
        <f>SUM(J438)</f>
        <v>0</v>
      </c>
    </row>
    <row r="438" spans="1:10" ht="23.25" customHeight="1" hidden="1">
      <c r="A438" s="33">
        <v>2811</v>
      </c>
      <c r="B438" s="25" t="s">
        <v>364</v>
      </c>
      <c r="C438" s="26">
        <v>1</v>
      </c>
      <c r="D438" s="26">
        <v>1</v>
      </c>
      <c r="E438" s="26"/>
      <c r="F438" s="38" t="s">
        <v>770</v>
      </c>
      <c r="G438" s="51" t="s">
        <v>772</v>
      </c>
      <c r="H438" s="40">
        <f t="shared" si="7"/>
        <v>0</v>
      </c>
      <c r="I438" s="41">
        <f>I440</f>
        <v>0</v>
      </c>
      <c r="J438" s="41">
        <f>SUM(J441:J443)</f>
        <v>0</v>
      </c>
    </row>
    <row r="439" spans="1:10" ht="23.25" customHeight="1" hidden="1">
      <c r="A439" s="33"/>
      <c r="B439" s="25"/>
      <c r="C439" s="26"/>
      <c r="D439" s="26"/>
      <c r="E439" s="26"/>
      <c r="F439" s="38" t="s">
        <v>297</v>
      </c>
      <c r="G439" s="39"/>
      <c r="H439" s="40"/>
      <c r="I439" s="41"/>
      <c r="J439" s="41"/>
    </row>
    <row r="440" spans="1:10" ht="23.25" customHeight="1" hidden="1">
      <c r="A440" s="33"/>
      <c r="B440" s="25"/>
      <c r="C440" s="26"/>
      <c r="D440" s="26"/>
      <c r="E440" s="26">
        <v>4241</v>
      </c>
      <c r="F440" s="38" t="s">
        <v>1028</v>
      </c>
      <c r="G440" s="48"/>
      <c r="H440" s="49">
        <f>I440</f>
        <v>0</v>
      </c>
      <c r="I440" s="50">
        <f>'[2]Բյուջե-2022'!$AC$38</f>
        <v>0</v>
      </c>
      <c r="J440" s="41"/>
    </row>
    <row r="441" spans="1:10" ht="23.25" customHeight="1" hidden="1">
      <c r="A441" s="33"/>
      <c r="B441" s="25"/>
      <c r="C441" s="26"/>
      <c r="D441" s="26"/>
      <c r="E441" s="26">
        <v>5111</v>
      </c>
      <c r="F441" s="38" t="s">
        <v>283</v>
      </c>
      <c r="G441" s="48"/>
      <c r="H441" s="49">
        <f>I441</f>
        <v>0</v>
      </c>
      <c r="I441" s="50">
        <v>0</v>
      </c>
      <c r="J441" s="41"/>
    </row>
    <row r="442" spans="1:10" ht="23.25" customHeight="1" hidden="1">
      <c r="A442" s="33"/>
      <c r="B442" s="25"/>
      <c r="C442" s="26"/>
      <c r="D442" s="26"/>
      <c r="E442" s="26">
        <v>5113</v>
      </c>
      <c r="F442" s="148" t="s">
        <v>285</v>
      </c>
      <c r="G442" s="48"/>
      <c r="H442" s="49">
        <f>I442</f>
        <v>0</v>
      </c>
      <c r="I442" s="50">
        <v>0</v>
      </c>
      <c r="J442" s="41">
        <f>'[2]Բյուջե-2022'!$BC$38</f>
        <v>0</v>
      </c>
    </row>
    <row r="443" spans="1:10" ht="23.25" customHeight="1" hidden="1">
      <c r="A443" s="33"/>
      <c r="B443" s="25"/>
      <c r="C443" s="26"/>
      <c r="D443" s="26"/>
      <c r="E443" s="26"/>
      <c r="F443" s="47"/>
      <c r="G443" s="48"/>
      <c r="H443" s="49"/>
      <c r="I443" s="50"/>
      <c r="J443" s="41"/>
    </row>
    <row r="444" spans="1:13" ht="23.25" customHeight="1">
      <c r="A444" s="33">
        <v>2820</v>
      </c>
      <c r="B444" s="25" t="s">
        <v>364</v>
      </c>
      <c r="C444" s="26">
        <v>2</v>
      </c>
      <c r="D444" s="26">
        <v>0</v>
      </c>
      <c r="E444" s="26"/>
      <c r="F444" s="34" t="s">
        <v>846</v>
      </c>
      <c r="G444" s="35" t="s">
        <v>774</v>
      </c>
      <c r="H444" s="40">
        <f t="shared" si="7"/>
        <v>33900</v>
      </c>
      <c r="I444" s="41">
        <f>I445+I458+I462</f>
        <v>33900</v>
      </c>
      <c r="J444" s="41">
        <f>SUM(J445,J454,J458,J462,J468,J472,J476)</f>
        <v>0</v>
      </c>
      <c r="M444" s="7"/>
    </row>
    <row r="445" spans="1:10" ht="23.25" customHeight="1">
      <c r="A445" s="33">
        <v>2821</v>
      </c>
      <c r="B445" s="25" t="s">
        <v>364</v>
      </c>
      <c r="C445" s="26">
        <v>2</v>
      </c>
      <c r="D445" s="26">
        <v>1</v>
      </c>
      <c r="E445" s="26"/>
      <c r="F445" s="38" t="s">
        <v>365</v>
      </c>
      <c r="G445" s="35"/>
      <c r="H445" s="40">
        <f t="shared" si="7"/>
        <v>25300</v>
      </c>
      <c r="I445" s="41">
        <f>I447</f>
        <v>25300</v>
      </c>
      <c r="J445" s="41">
        <f>SUM(J453:J453)</f>
        <v>0</v>
      </c>
    </row>
    <row r="446" spans="1:10" ht="23.25" customHeight="1" hidden="1">
      <c r="A446" s="33"/>
      <c r="B446" s="25"/>
      <c r="C446" s="26"/>
      <c r="D446" s="26"/>
      <c r="E446" s="26"/>
      <c r="F446" s="38" t="s">
        <v>297</v>
      </c>
      <c r="G446" s="39"/>
      <c r="H446" s="40"/>
      <c r="I446" s="41"/>
      <c r="J446" s="41"/>
    </row>
    <row r="447" spans="1:10" ht="23.25" customHeight="1">
      <c r="A447" s="33"/>
      <c r="B447" s="25"/>
      <c r="C447" s="26"/>
      <c r="D447" s="824"/>
      <c r="E447" s="52">
        <v>4511</v>
      </c>
      <c r="F447" s="47" t="s">
        <v>228</v>
      </c>
      <c r="G447" s="53"/>
      <c r="H447" s="41">
        <f>I447</f>
        <v>25300</v>
      </c>
      <c r="I447" s="50">
        <f>'[3]Բյուջե-2023'!$C$20</f>
        <v>25300</v>
      </c>
      <c r="J447" s="41"/>
    </row>
    <row r="448" spans="1:10" ht="15.75" hidden="1">
      <c r="A448" s="33"/>
      <c r="B448" s="25"/>
      <c r="C448" s="26"/>
      <c r="D448" s="26"/>
      <c r="E448" s="52"/>
      <c r="F448" s="38"/>
      <c r="G448" s="53"/>
      <c r="H448" s="41"/>
      <c r="I448" s="50"/>
      <c r="J448" s="41"/>
    </row>
    <row r="449" spans="1:10" ht="15.75" hidden="1">
      <c r="A449" s="33"/>
      <c r="B449" s="25"/>
      <c r="C449" s="26"/>
      <c r="D449" s="26"/>
      <c r="E449" s="52"/>
      <c r="F449" s="38"/>
      <c r="G449" s="53"/>
      <c r="H449" s="41"/>
      <c r="I449" s="50"/>
      <c r="J449" s="41"/>
    </row>
    <row r="450" spans="1:10" ht="15.75" hidden="1">
      <c r="A450" s="33"/>
      <c r="B450" s="25"/>
      <c r="C450" s="26"/>
      <c r="D450" s="26"/>
      <c r="E450" s="52"/>
      <c r="F450" s="38"/>
      <c r="G450" s="53"/>
      <c r="H450" s="41"/>
      <c r="I450" s="50"/>
      <c r="J450" s="41"/>
    </row>
    <row r="451" spans="1:10" ht="15.75" hidden="1">
      <c r="A451" s="33"/>
      <c r="B451" s="25"/>
      <c r="C451" s="26"/>
      <c r="D451" s="26"/>
      <c r="E451" s="52"/>
      <c r="F451" s="38"/>
      <c r="G451" s="53"/>
      <c r="H451" s="41"/>
      <c r="I451" s="50"/>
      <c r="J451" s="41"/>
    </row>
    <row r="452" spans="1:10" ht="15.75" hidden="1">
      <c r="A452" s="33"/>
      <c r="B452" s="25"/>
      <c r="C452" s="26"/>
      <c r="D452" s="26"/>
      <c r="E452" s="52"/>
      <c r="F452" s="38"/>
      <c r="G452" s="53"/>
      <c r="H452" s="41"/>
      <c r="I452" s="50"/>
      <c r="J452" s="41"/>
    </row>
    <row r="453" spans="1:10" ht="15.75" hidden="1">
      <c r="A453" s="33"/>
      <c r="B453" s="25"/>
      <c r="C453" s="26"/>
      <c r="D453" s="26"/>
      <c r="E453" s="52"/>
      <c r="F453" s="38"/>
      <c r="G453" s="53"/>
      <c r="H453" s="40"/>
      <c r="I453" s="50"/>
      <c r="J453" s="41"/>
    </row>
    <row r="454" spans="1:10" ht="15.75" hidden="1">
      <c r="A454" s="33">
        <v>2822</v>
      </c>
      <c r="B454" s="25" t="s">
        <v>364</v>
      </c>
      <c r="C454" s="26">
        <v>2</v>
      </c>
      <c r="D454" s="26">
        <v>2</v>
      </c>
      <c r="E454" s="26"/>
      <c r="F454" s="38" t="s">
        <v>366</v>
      </c>
      <c r="G454" s="35"/>
      <c r="H454" s="40">
        <f t="shared" si="7"/>
        <v>0</v>
      </c>
      <c r="I454" s="41">
        <f>SUM(I456:I457)</f>
        <v>0</v>
      </c>
      <c r="J454" s="41">
        <f>SUM(J456:J457)</f>
        <v>0</v>
      </c>
    </row>
    <row r="455" spans="1:10" ht="36" hidden="1">
      <c r="A455" s="33"/>
      <c r="B455" s="25"/>
      <c r="C455" s="26"/>
      <c r="D455" s="26"/>
      <c r="E455" s="26"/>
      <c r="F455" s="38" t="s">
        <v>297</v>
      </c>
      <c r="G455" s="39"/>
      <c r="H455" s="40">
        <f t="shared" si="7"/>
        <v>0</v>
      </c>
      <c r="I455" s="41"/>
      <c r="J455" s="41"/>
    </row>
    <row r="456" spans="1:10" ht="15.75" hidden="1">
      <c r="A456" s="33"/>
      <c r="B456" s="25"/>
      <c r="C456" s="26"/>
      <c r="D456" s="26"/>
      <c r="E456" s="26"/>
      <c r="F456" s="38" t="s">
        <v>298</v>
      </c>
      <c r="G456" s="39"/>
      <c r="H456" s="40">
        <f t="shared" si="7"/>
        <v>0</v>
      </c>
      <c r="I456" s="41"/>
      <c r="J456" s="41"/>
    </row>
    <row r="457" spans="1:10" ht="15.75" hidden="1">
      <c r="A457" s="33"/>
      <c r="B457" s="25"/>
      <c r="C457" s="26"/>
      <c r="D457" s="26"/>
      <c r="E457" s="26"/>
      <c r="F457" s="38" t="s">
        <v>298</v>
      </c>
      <c r="G457" s="39"/>
      <c r="H457" s="40">
        <f t="shared" si="7"/>
        <v>0</v>
      </c>
      <c r="I457" s="41"/>
      <c r="J457" s="41"/>
    </row>
    <row r="458" spans="1:10" ht="14.25" customHeight="1" hidden="1">
      <c r="A458" s="33">
        <v>2823</v>
      </c>
      <c r="B458" s="25" t="s">
        <v>364</v>
      </c>
      <c r="C458" s="26">
        <v>2</v>
      </c>
      <c r="D458" s="26">
        <v>3</v>
      </c>
      <c r="E458" s="26"/>
      <c r="F458" s="38" t="s">
        <v>401</v>
      </c>
      <c r="G458" s="51" t="s">
        <v>775</v>
      </c>
      <c r="H458" s="40">
        <f t="shared" si="7"/>
        <v>0</v>
      </c>
      <c r="I458" s="41">
        <f>SUM(I460:I461)</f>
        <v>0</v>
      </c>
      <c r="J458" s="41">
        <f>SUM(J460:J461)</f>
        <v>0</v>
      </c>
    </row>
    <row r="459" spans="1:10" ht="36" hidden="1">
      <c r="A459" s="33"/>
      <c r="B459" s="25"/>
      <c r="C459" s="26"/>
      <c r="D459" s="26"/>
      <c r="E459" s="26"/>
      <c r="F459" s="38" t="s">
        <v>297</v>
      </c>
      <c r="G459" s="39"/>
      <c r="H459" s="40">
        <f t="shared" si="7"/>
        <v>0</v>
      </c>
      <c r="I459" s="41"/>
      <c r="J459" s="41"/>
    </row>
    <row r="460" spans="1:10" ht="24" hidden="1">
      <c r="A460" s="33"/>
      <c r="B460" s="25"/>
      <c r="C460" s="26"/>
      <c r="D460" s="26"/>
      <c r="E460" s="52">
        <v>4511</v>
      </c>
      <c r="F460" s="47" t="s">
        <v>228</v>
      </c>
      <c r="G460" s="53"/>
      <c r="H460" s="41">
        <f>I460</f>
        <v>0</v>
      </c>
      <c r="I460" s="50"/>
      <c r="J460" s="41"/>
    </row>
    <row r="461" spans="1:10" ht="15.75" hidden="1">
      <c r="A461" s="33"/>
      <c r="B461" s="25"/>
      <c r="C461" s="26"/>
      <c r="D461" s="26"/>
      <c r="E461" s="26"/>
      <c r="F461" s="38" t="s">
        <v>298</v>
      </c>
      <c r="G461" s="39"/>
      <c r="H461" s="40">
        <f t="shared" si="7"/>
        <v>0</v>
      </c>
      <c r="I461" s="41"/>
      <c r="J461" s="41"/>
    </row>
    <row r="462" spans="1:10" ht="15.75">
      <c r="A462" s="33">
        <v>2824</v>
      </c>
      <c r="B462" s="25" t="s">
        <v>364</v>
      </c>
      <c r="C462" s="26">
        <v>2</v>
      </c>
      <c r="D462" s="26">
        <v>4</v>
      </c>
      <c r="E462" s="26"/>
      <c r="F462" s="38" t="s">
        <v>367</v>
      </c>
      <c r="G462" s="51"/>
      <c r="H462" s="40">
        <f>I462</f>
        <v>8600</v>
      </c>
      <c r="I462" s="41">
        <f>I464+I466+I467+I465</f>
        <v>8600</v>
      </c>
      <c r="J462" s="41">
        <f>SUM(J464:J466)</f>
        <v>0</v>
      </c>
    </row>
    <row r="463" spans="1:10" ht="36" hidden="1">
      <c r="A463" s="33"/>
      <c r="B463" s="25"/>
      <c r="C463" s="26"/>
      <c r="D463" s="26"/>
      <c r="E463" s="26"/>
      <c r="F463" s="38" t="s">
        <v>297</v>
      </c>
      <c r="G463" s="39"/>
      <c r="H463" s="40"/>
      <c r="I463" s="41"/>
      <c r="J463" s="41"/>
    </row>
    <row r="464" spans="1:10" ht="15.75">
      <c r="A464" s="33"/>
      <c r="B464" s="25"/>
      <c r="C464" s="26"/>
      <c r="D464" s="824"/>
      <c r="E464" s="26">
        <v>4239</v>
      </c>
      <c r="F464" s="38" t="s">
        <v>210</v>
      </c>
      <c r="G464" s="39"/>
      <c r="H464" s="40">
        <f t="shared" si="7"/>
        <v>7200</v>
      </c>
      <c r="I464" s="41">
        <f>'[3]Բյուջե-2023'!$Z$34</f>
        <v>7200</v>
      </c>
      <c r="J464" s="41"/>
    </row>
    <row r="465" spans="1:10" ht="15.75">
      <c r="A465" s="33"/>
      <c r="B465" s="25"/>
      <c r="C465" s="26"/>
      <c r="D465" s="824"/>
      <c r="E465" s="26">
        <v>4269</v>
      </c>
      <c r="F465" s="38" t="s">
        <v>875</v>
      </c>
      <c r="G465" s="39"/>
      <c r="H465" s="40">
        <f>SUM(I465:J465)</f>
        <v>1400</v>
      </c>
      <c r="I465" s="41">
        <f>'[3]Բյուջե-2023'!$AL$34</f>
        <v>1400</v>
      </c>
      <c r="J465" s="41"/>
    </row>
    <row r="466" spans="1:10" ht="15.75" hidden="1">
      <c r="A466" s="33"/>
      <c r="B466" s="25"/>
      <c r="C466" s="26"/>
      <c r="D466" s="26"/>
      <c r="E466" s="26">
        <v>5122</v>
      </c>
      <c r="F466" s="38" t="s">
        <v>909</v>
      </c>
      <c r="G466" s="39"/>
      <c r="H466" s="40">
        <f t="shared" si="7"/>
        <v>0</v>
      </c>
      <c r="I466" s="41">
        <f>'[2]Բյուջե-2022'!$AM$37</f>
        <v>0</v>
      </c>
      <c r="J466" s="41"/>
    </row>
    <row r="467" spans="1:10" ht="15.75" hidden="1">
      <c r="A467" s="33"/>
      <c r="B467" s="25"/>
      <c r="C467" s="26"/>
      <c r="D467" s="26"/>
      <c r="E467" s="26"/>
      <c r="F467" s="38"/>
      <c r="G467" s="39"/>
      <c r="H467" s="40">
        <f t="shared" si="7"/>
        <v>0</v>
      </c>
      <c r="I467" s="41"/>
      <c r="J467" s="41"/>
    </row>
    <row r="468" spans="1:10" ht="15.75" hidden="1">
      <c r="A468" s="33">
        <v>2825</v>
      </c>
      <c r="B468" s="25" t="s">
        <v>364</v>
      </c>
      <c r="C468" s="26">
        <v>2</v>
      </c>
      <c r="D468" s="26">
        <v>5</v>
      </c>
      <c r="E468" s="26"/>
      <c r="F468" s="38" t="s">
        <v>368</v>
      </c>
      <c r="G468" s="51"/>
      <c r="H468" s="40">
        <f t="shared" si="7"/>
        <v>0</v>
      </c>
      <c r="I468" s="41">
        <f>SUM(I470:I471)</f>
        <v>0</v>
      </c>
      <c r="J468" s="41">
        <f>SUM(J470:J471)</f>
        <v>0</v>
      </c>
    </row>
    <row r="469" spans="1:10" ht="36" hidden="1">
      <c r="A469" s="33"/>
      <c r="B469" s="25"/>
      <c r="C469" s="26"/>
      <c r="D469" s="26"/>
      <c r="E469" s="26"/>
      <c r="F469" s="38" t="s">
        <v>297</v>
      </c>
      <c r="G469" s="39"/>
      <c r="H469" s="40">
        <f t="shared" si="7"/>
        <v>0</v>
      </c>
      <c r="I469" s="41"/>
      <c r="J469" s="41"/>
    </row>
    <row r="470" spans="1:10" ht="15.75" hidden="1">
      <c r="A470" s="33"/>
      <c r="B470" s="25"/>
      <c r="C470" s="26"/>
      <c r="D470" s="26"/>
      <c r="E470" s="26"/>
      <c r="F470" s="38" t="s">
        <v>298</v>
      </c>
      <c r="G470" s="39"/>
      <c r="H470" s="40">
        <f t="shared" si="7"/>
        <v>0</v>
      </c>
      <c r="I470" s="41"/>
      <c r="J470" s="41"/>
    </row>
    <row r="471" spans="1:10" ht="15.75" hidden="1">
      <c r="A471" s="33"/>
      <c r="B471" s="25"/>
      <c r="C471" s="26"/>
      <c r="D471" s="26"/>
      <c r="E471" s="26"/>
      <c r="F471" s="38" t="s">
        <v>298</v>
      </c>
      <c r="G471" s="39"/>
      <c r="H471" s="40">
        <f t="shared" si="7"/>
        <v>0</v>
      </c>
      <c r="I471" s="41"/>
      <c r="J471" s="41"/>
    </row>
    <row r="472" spans="1:10" ht="15.75" hidden="1">
      <c r="A472" s="33">
        <v>2826</v>
      </c>
      <c r="B472" s="25" t="s">
        <v>364</v>
      </c>
      <c r="C472" s="26">
        <v>2</v>
      </c>
      <c r="D472" s="26">
        <v>6</v>
      </c>
      <c r="E472" s="26"/>
      <c r="F472" s="38" t="s">
        <v>369</v>
      </c>
      <c r="G472" s="51"/>
      <c r="H472" s="40">
        <f t="shared" si="7"/>
        <v>0</v>
      </c>
      <c r="I472" s="41">
        <f>SUM(I474:I475)</f>
        <v>0</v>
      </c>
      <c r="J472" s="41">
        <f>SUM(J474:J475)</f>
        <v>0</v>
      </c>
    </row>
    <row r="473" spans="1:10" ht="36" hidden="1">
      <c r="A473" s="33"/>
      <c r="B473" s="25"/>
      <c r="C473" s="26"/>
      <c r="D473" s="26"/>
      <c r="E473" s="26"/>
      <c r="F473" s="38" t="s">
        <v>297</v>
      </c>
      <c r="G473" s="39"/>
      <c r="H473" s="40">
        <f t="shared" si="7"/>
        <v>0</v>
      </c>
      <c r="I473" s="41"/>
      <c r="J473" s="41"/>
    </row>
    <row r="474" spans="1:10" ht="15.75" hidden="1">
      <c r="A474" s="33"/>
      <c r="B474" s="25"/>
      <c r="C474" s="26"/>
      <c r="D474" s="26"/>
      <c r="E474" s="26"/>
      <c r="F474" s="38" t="s">
        <v>298</v>
      </c>
      <c r="G474" s="39"/>
      <c r="H474" s="40">
        <f t="shared" si="7"/>
        <v>0</v>
      </c>
      <c r="I474" s="41"/>
      <c r="J474" s="41"/>
    </row>
    <row r="475" spans="1:10" ht="15.75" hidden="1">
      <c r="A475" s="33"/>
      <c r="B475" s="25"/>
      <c r="C475" s="26"/>
      <c r="D475" s="26"/>
      <c r="E475" s="26"/>
      <c r="F475" s="38" t="s">
        <v>298</v>
      </c>
      <c r="G475" s="39"/>
      <c r="H475" s="40">
        <f t="shared" si="7"/>
        <v>0</v>
      </c>
      <c r="I475" s="41"/>
      <c r="J475" s="41"/>
    </row>
    <row r="476" spans="1:10" ht="24" hidden="1">
      <c r="A476" s="33">
        <v>2827</v>
      </c>
      <c r="B476" s="25" t="s">
        <v>364</v>
      </c>
      <c r="C476" s="26">
        <v>2</v>
      </c>
      <c r="D476" s="26">
        <v>7</v>
      </c>
      <c r="E476" s="26"/>
      <c r="F476" s="38" t="s">
        <v>370</v>
      </c>
      <c r="G476" s="51"/>
      <c r="H476" s="40">
        <f t="shared" si="7"/>
        <v>0</v>
      </c>
      <c r="I476" s="41">
        <f>SUM(I478:I479)</f>
        <v>0</v>
      </c>
      <c r="J476" s="41">
        <f>SUM(J478:J479)</f>
        <v>0</v>
      </c>
    </row>
    <row r="477" spans="1:10" ht="36" hidden="1">
      <c r="A477" s="33"/>
      <c r="B477" s="25"/>
      <c r="C477" s="26"/>
      <c r="D477" s="26"/>
      <c r="E477" s="26"/>
      <c r="F477" s="38" t="s">
        <v>297</v>
      </c>
      <c r="G477" s="39"/>
      <c r="H477" s="40"/>
      <c r="I477" s="41"/>
      <c r="J477" s="41"/>
    </row>
    <row r="478" spans="1:10" ht="15.75" hidden="1">
      <c r="A478" s="33"/>
      <c r="B478" s="25"/>
      <c r="C478" s="26"/>
      <c r="D478" s="26"/>
      <c r="E478" s="26">
        <v>5112</v>
      </c>
      <c r="F478" s="38" t="s">
        <v>284</v>
      </c>
      <c r="G478" s="39"/>
      <c r="H478" s="40">
        <f t="shared" si="7"/>
        <v>0</v>
      </c>
      <c r="I478" s="41"/>
      <c r="J478" s="41">
        <v>0</v>
      </c>
    </row>
    <row r="479" spans="1:10" ht="15.75" hidden="1">
      <c r="A479" s="33"/>
      <c r="B479" s="25"/>
      <c r="C479" s="26"/>
      <c r="D479" s="26"/>
      <c r="E479" s="26"/>
      <c r="F479" s="38" t="s">
        <v>298</v>
      </c>
      <c r="G479" s="39"/>
      <c r="H479" s="40">
        <f t="shared" si="7"/>
        <v>0</v>
      </c>
      <c r="I479" s="41"/>
      <c r="J479" s="41"/>
    </row>
    <row r="480" spans="1:10" ht="26.25" customHeight="1" hidden="1">
      <c r="A480" s="33">
        <v>2830</v>
      </c>
      <c r="B480" s="25" t="s">
        <v>364</v>
      </c>
      <c r="C480" s="26">
        <v>3</v>
      </c>
      <c r="D480" s="26">
        <v>0</v>
      </c>
      <c r="E480" s="26"/>
      <c r="F480" s="34" t="s">
        <v>847</v>
      </c>
      <c r="G480" s="56" t="s">
        <v>777</v>
      </c>
      <c r="H480" s="40">
        <f t="shared" si="7"/>
        <v>0</v>
      </c>
      <c r="I480" s="41">
        <f>SUM(I481,I484,I488)</f>
        <v>0</v>
      </c>
      <c r="J480" s="41">
        <f>SUM(J481,J484,J488)</f>
        <v>0</v>
      </c>
    </row>
    <row r="481" spans="1:10" ht="15.75" customHeight="1" hidden="1">
      <c r="A481" s="33">
        <v>2831</v>
      </c>
      <c r="B481" s="25" t="s">
        <v>364</v>
      </c>
      <c r="C481" s="26">
        <v>3</v>
      </c>
      <c r="D481" s="26">
        <v>1</v>
      </c>
      <c r="E481" s="26"/>
      <c r="F481" s="38" t="s">
        <v>402</v>
      </c>
      <c r="G481" s="56"/>
      <c r="H481" s="40">
        <f t="shared" si="7"/>
        <v>0</v>
      </c>
      <c r="I481" s="41">
        <f>SUM(I483:I483)</f>
        <v>0</v>
      </c>
      <c r="J481" s="41">
        <f>SUM(J483:J483)</f>
        <v>0</v>
      </c>
    </row>
    <row r="482" spans="1:10" ht="36" customHeight="1" hidden="1">
      <c r="A482" s="33"/>
      <c r="B482" s="25"/>
      <c r="C482" s="26"/>
      <c r="D482" s="26"/>
      <c r="E482" s="26"/>
      <c r="F482" s="38" t="s">
        <v>297</v>
      </c>
      <c r="G482" s="39"/>
      <c r="H482" s="40"/>
      <c r="I482" s="41"/>
      <c r="J482" s="41"/>
    </row>
    <row r="483" spans="1:10" ht="15.75" customHeight="1" hidden="1">
      <c r="A483" s="33"/>
      <c r="B483" s="25"/>
      <c r="C483" s="26"/>
      <c r="D483" s="26"/>
      <c r="E483" s="26">
        <v>4234</v>
      </c>
      <c r="F483" s="38" t="s">
        <v>876</v>
      </c>
      <c r="G483" s="39"/>
      <c r="H483" s="40">
        <f t="shared" si="7"/>
        <v>0</v>
      </c>
      <c r="I483" s="41"/>
      <c r="J483" s="41"/>
    </row>
    <row r="484" spans="1:10" ht="15.75" customHeight="1" hidden="1">
      <c r="A484" s="33">
        <v>2832</v>
      </c>
      <c r="B484" s="25" t="s">
        <v>364</v>
      </c>
      <c r="C484" s="26">
        <v>3</v>
      </c>
      <c r="D484" s="26">
        <v>2</v>
      </c>
      <c r="E484" s="26"/>
      <c r="F484" s="38" t="s">
        <v>409</v>
      </c>
      <c r="G484" s="56"/>
      <c r="H484" s="40">
        <f t="shared" si="7"/>
        <v>0</v>
      </c>
      <c r="I484" s="41">
        <f>SUM(I486:I487)</f>
        <v>0</v>
      </c>
      <c r="J484" s="41">
        <f>SUM(J486:J487)</f>
        <v>0</v>
      </c>
    </row>
    <row r="485" spans="1:10" ht="36" customHeight="1" hidden="1">
      <c r="A485" s="33"/>
      <c r="B485" s="25"/>
      <c r="C485" s="26"/>
      <c r="D485" s="26"/>
      <c r="E485" s="26"/>
      <c r="F485" s="38" t="s">
        <v>297</v>
      </c>
      <c r="G485" s="39"/>
      <c r="H485" s="40">
        <f t="shared" si="7"/>
        <v>0</v>
      </c>
      <c r="I485" s="41"/>
      <c r="J485" s="41"/>
    </row>
    <row r="486" spans="1:10" ht="15.75" customHeight="1" hidden="1">
      <c r="A486" s="33"/>
      <c r="B486" s="25"/>
      <c r="C486" s="26"/>
      <c r="D486" s="26"/>
      <c r="E486" s="26"/>
      <c r="F486" s="38" t="s">
        <v>298</v>
      </c>
      <c r="G486" s="39"/>
      <c r="H486" s="40">
        <f t="shared" si="7"/>
        <v>0</v>
      </c>
      <c r="I486" s="41"/>
      <c r="J486" s="41"/>
    </row>
    <row r="487" spans="1:10" ht="15.75" customHeight="1" hidden="1">
      <c r="A487" s="33"/>
      <c r="B487" s="25"/>
      <c r="C487" s="26"/>
      <c r="D487" s="26"/>
      <c r="E487" s="26"/>
      <c r="F487" s="38" t="s">
        <v>298</v>
      </c>
      <c r="G487" s="39"/>
      <c r="H487" s="40">
        <f t="shared" si="7"/>
        <v>0</v>
      </c>
      <c r="I487" s="41"/>
      <c r="J487" s="41"/>
    </row>
    <row r="488" spans="1:10" ht="18.75" customHeight="1" hidden="1">
      <c r="A488" s="33">
        <v>2833</v>
      </c>
      <c r="B488" s="25" t="s">
        <v>364</v>
      </c>
      <c r="C488" s="26">
        <v>3</v>
      </c>
      <c r="D488" s="26">
        <v>3</v>
      </c>
      <c r="E488" s="26"/>
      <c r="F488" s="38" t="s">
        <v>410</v>
      </c>
      <c r="G488" s="51" t="s">
        <v>778</v>
      </c>
      <c r="H488" s="40">
        <f aca="true" t="shared" si="8" ref="H488:H551">SUM(I488:J488)</f>
        <v>0</v>
      </c>
      <c r="I488" s="41">
        <f>SUM(I490:I491)</f>
        <v>0</v>
      </c>
      <c r="J488" s="41">
        <f>SUM(J490:J491)</f>
        <v>0</v>
      </c>
    </row>
    <row r="489" spans="1:10" ht="36" hidden="1">
      <c r="A489" s="33"/>
      <c r="B489" s="25"/>
      <c r="C489" s="26"/>
      <c r="D489" s="26"/>
      <c r="E489" s="26"/>
      <c r="F489" s="38" t="s">
        <v>297</v>
      </c>
      <c r="G489" s="39"/>
      <c r="H489" s="40">
        <f t="shared" si="8"/>
        <v>0</v>
      </c>
      <c r="I489" s="41"/>
      <c r="J489" s="41"/>
    </row>
    <row r="490" spans="1:10" ht="15.75" hidden="1">
      <c r="A490" s="33"/>
      <c r="B490" s="25"/>
      <c r="C490" s="26"/>
      <c r="D490" s="26"/>
      <c r="E490" s="26"/>
      <c r="F490" s="38" t="s">
        <v>298</v>
      </c>
      <c r="G490" s="39"/>
      <c r="H490" s="40">
        <f t="shared" si="8"/>
        <v>0</v>
      </c>
      <c r="I490" s="41"/>
      <c r="J490" s="41"/>
    </row>
    <row r="491" spans="1:10" ht="15.75" hidden="1">
      <c r="A491" s="33"/>
      <c r="B491" s="25"/>
      <c r="C491" s="26"/>
      <c r="D491" s="26"/>
      <c r="E491" s="26"/>
      <c r="F491" s="38" t="s">
        <v>298</v>
      </c>
      <c r="G491" s="39"/>
      <c r="H491" s="40">
        <f t="shared" si="8"/>
        <v>0</v>
      </c>
      <c r="I491" s="41"/>
      <c r="J491" s="41"/>
    </row>
    <row r="492" spans="1:10" ht="24.75" customHeight="1">
      <c r="A492" s="33">
        <v>2840</v>
      </c>
      <c r="B492" s="25" t="s">
        <v>364</v>
      </c>
      <c r="C492" s="26">
        <v>4</v>
      </c>
      <c r="D492" s="26">
        <v>0</v>
      </c>
      <c r="E492" s="26"/>
      <c r="F492" s="34" t="s">
        <v>848</v>
      </c>
      <c r="G492" s="56" t="s">
        <v>779</v>
      </c>
      <c r="H492" s="40">
        <f t="shared" si="8"/>
        <v>2000</v>
      </c>
      <c r="I492" s="41">
        <f>SUM(I493,I497,I501)</f>
        <v>2000</v>
      </c>
      <c r="J492" s="41">
        <f>SUM(J493,J497,J501)</f>
        <v>0</v>
      </c>
    </row>
    <row r="493" spans="1:10" ht="14.25" customHeight="1" hidden="1">
      <c r="A493" s="33">
        <v>2841</v>
      </c>
      <c r="B493" s="25" t="s">
        <v>364</v>
      </c>
      <c r="C493" s="26">
        <v>4</v>
      </c>
      <c r="D493" s="26">
        <v>1</v>
      </c>
      <c r="E493" s="26"/>
      <c r="F493" s="38" t="s">
        <v>412</v>
      </c>
      <c r="G493" s="56"/>
      <c r="H493" s="40">
        <f t="shared" si="8"/>
        <v>0</v>
      </c>
      <c r="I493" s="41">
        <f>SUM(I495:I496)</f>
        <v>0</v>
      </c>
      <c r="J493" s="41">
        <f>SUM(J495:J496)</f>
        <v>0</v>
      </c>
    </row>
    <row r="494" spans="1:10" ht="36" hidden="1">
      <c r="A494" s="33"/>
      <c r="B494" s="25"/>
      <c r="C494" s="26"/>
      <c r="D494" s="26"/>
      <c r="E494" s="26"/>
      <c r="F494" s="38" t="s">
        <v>297</v>
      </c>
      <c r="G494" s="39"/>
      <c r="H494" s="40">
        <f t="shared" si="8"/>
        <v>0</v>
      </c>
      <c r="I494" s="41"/>
      <c r="J494" s="41"/>
    </row>
    <row r="495" spans="1:10" ht="15.75" hidden="1">
      <c r="A495" s="33"/>
      <c r="B495" s="25"/>
      <c r="C495" s="26"/>
      <c r="D495" s="26"/>
      <c r="E495" s="26"/>
      <c r="F495" s="38" t="s">
        <v>298</v>
      </c>
      <c r="G495" s="39"/>
      <c r="H495" s="40">
        <f t="shared" si="8"/>
        <v>0</v>
      </c>
      <c r="I495" s="41"/>
      <c r="J495" s="41"/>
    </row>
    <row r="496" spans="1:10" ht="15.75" hidden="1">
      <c r="A496" s="33"/>
      <c r="B496" s="25"/>
      <c r="C496" s="26"/>
      <c r="D496" s="26"/>
      <c r="E496" s="26"/>
      <c r="F496" s="38" t="s">
        <v>298</v>
      </c>
      <c r="G496" s="39"/>
      <c r="H496" s="40">
        <f t="shared" si="8"/>
        <v>0</v>
      </c>
      <c r="I496" s="41"/>
      <c r="J496" s="41"/>
    </row>
    <row r="497" spans="1:10" ht="36.75" customHeight="1">
      <c r="A497" s="33">
        <v>2842</v>
      </c>
      <c r="B497" s="25" t="s">
        <v>364</v>
      </c>
      <c r="C497" s="26">
        <v>4</v>
      </c>
      <c r="D497" s="26">
        <v>2</v>
      </c>
      <c r="E497" s="26"/>
      <c r="F497" s="38" t="s">
        <v>413</v>
      </c>
      <c r="G497" s="56"/>
      <c r="H497" s="40">
        <f t="shared" si="8"/>
        <v>2000</v>
      </c>
      <c r="I497" s="41">
        <f>I499</f>
        <v>2000</v>
      </c>
      <c r="J497" s="41">
        <f>SUM(J499:J500)</f>
        <v>0</v>
      </c>
    </row>
    <row r="498" spans="1:10" ht="36" hidden="1">
      <c r="A498" s="33"/>
      <c r="B498" s="25"/>
      <c r="C498" s="26"/>
      <c r="D498" s="26"/>
      <c r="E498" s="26"/>
      <c r="F498" s="38" t="s">
        <v>297</v>
      </c>
      <c r="G498" s="39"/>
      <c r="H498" s="40"/>
      <c r="I498" s="41"/>
      <c r="J498" s="41"/>
    </row>
    <row r="499" spans="1:10" ht="24">
      <c r="A499" s="33"/>
      <c r="B499" s="25"/>
      <c r="C499" s="26"/>
      <c r="D499" s="824"/>
      <c r="E499" s="26">
        <v>4819</v>
      </c>
      <c r="F499" s="38" t="s">
        <v>849</v>
      </c>
      <c r="G499" s="39"/>
      <c r="H499" s="40">
        <f t="shared" si="8"/>
        <v>2000</v>
      </c>
      <c r="I499" s="41">
        <f>'[3]Բյուջե-2023'!$AQ$35</f>
        <v>2000</v>
      </c>
      <c r="J499" s="41"/>
    </row>
    <row r="500" spans="1:10" ht="15.75" hidden="1">
      <c r="A500" s="33"/>
      <c r="B500" s="25"/>
      <c r="C500" s="26"/>
      <c r="D500" s="26"/>
      <c r="E500" s="26"/>
      <c r="F500" s="38" t="s">
        <v>298</v>
      </c>
      <c r="G500" s="39"/>
      <c r="H500" s="40">
        <f t="shared" si="8"/>
        <v>0</v>
      </c>
      <c r="I500" s="41"/>
      <c r="J500" s="41"/>
    </row>
    <row r="501" spans="1:10" ht="17.25" customHeight="1" hidden="1">
      <c r="A501" s="33">
        <v>2843</v>
      </c>
      <c r="B501" s="25" t="s">
        <v>364</v>
      </c>
      <c r="C501" s="26">
        <v>4</v>
      </c>
      <c r="D501" s="26">
        <v>3</v>
      </c>
      <c r="E501" s="26"/>
      <c r="F501" s="38" t="s">
        <v>411</v>
      </c>
      <c r="G501" s="51" t="s">
        <v>780</v>
      </c>
      <c r="H501" s="40">
        <f t="shared" si="8"/>
        <v>0</v>
      </c>
      <c r="I501" s="41">
        <f>SUM(I503:I504)</f>
        <v>0</v>
      </c>
      <c r="J501" s="41">
        <f>SUM(J503:J504)</f>
        <v>0</v>
      </c>
    </row>
    <row r="502" spans="1:10" ht="36" hidden="1">
      <c r="A502" s="33"/>
      <c r="B502" s="25"/>
      <c r="C502" s="26"/>
      <c r="D502" s="26"/>
      <c r="E502" s="26"/>
      <c r="F502" s="38" t="s">
        <v>297</v>
      </c>
      <c r="G502" s="39"/>
      <c r="H502" s="40">
        <f t="shared" si="8"/>
        <v>0</v>
      </c>
      <c r="I502" s="41"/>
      <c r="J502" s="41"/>
    </row>
    <row r="503" spans="1:10" ht="15.75" hidden="1">
      <c r="A503" s="33"/>
      <c r="B503" s="25"/>
      <c r="C503" s="26"/>
      <c r="D503" s="26"/>
      <c r="E503" s="26"/>
      <c r="F503" s="38" t="s">
        <v>298</v>
      </c>
      <c r="G503" s="39"/>
      <c r="H503" s="40">
        <f t="shared" si="8"/>
        <v>0</v>
      </c>
      <c r="I503" s="41"/>
      <c r="J503" s="41"/>
    </row>
    <row r="504" spans="1:10" ht="15.75" hidden="1">
      <c r="A504" s="33"/>
      <c r="B504" s="25"/>
      <c r="C504" s="26"/>
      <c r="D504" s="26"/>
      <c r="E504" s="26"/>
      <c r="F504" s="38" t="s">
        <v>298</v>
      </c>
      <c r="G504" s="39"/>
      <c r="H504" s="40">
        <f t="shared" si="8"/>
        <v>0</v>
      </c>
      <c r="I504" s="41"/>
      <c r="J504" s="41"/>
    </row>
    <row r="505" spans="1:10" ht="36" customHeight="1" hidden="1">
      <c r="A505" s="33">
        <v>2850</v>
      </c>
      <c r="B505" s="25" t="s">
        <v>364</v>
      </c>
      <c r="C505" s="26">
        <v>5</v>
      </c>
      <c r="D505" s="26">
        <v>0</v>
      </c>
      <c r="E505" s="26"/>
      <c r="F505" s="60" t="s">
        <v>850</v>
      </c>
      <c r="G505" s="56" t="s">
        <v>782</v>
      </c>
      <c r="H505" s="40">
        <f t="shared" si="8"/>
        <v>0</v>
      </c>
      <c r="I505" s="41">
        <f>SUM(I506)</f>
        <v>0</v>
      </c>
      <c r="J505" s="41">
        <f>SUM(J506)</f>
        <v>0</v>
      </c>
    </row>
    <row r="506" spans="1:10" ht="24" customHeight="1" hidden="1">
      <c r="A506" s="33">
        <v>2851</v>
      </c>
      <c r="B506" s="25" t="s">
        <v>364</v>
      </c>
      <c r="C506" s="26">
        <v>5</v>
      </c>
      <c r="D506" s="26">
        <v>1</v>
      </c>
      <c r="E506" s="26"/>
      <c r="F506" s="61" t="s">
        <v>781</v>
      </c>
      <c r="G506" s="51" t="s">
        <v>783</v>
      </c>
      <c r="H506" s="40">
        <f t="shared" si="8"/>
        <v>0</v>
      </c>
      <c r="I506" s="41">
        <f>SUM(I508:I509)</f>
        <v>0</v>
      </c>
      <c r="J506" s="41">
        <f>SUM(J508:J509)</f>
        <v>0</v>
      </c>
    </row>
    <row r="507" spans="1:10" ht="36" hidden="1">
      <c r="A507" s="33"/>
      <c r="B507" s="25"/>
      <c r="C507" s="26"/>
      <c r="D507" s="26"/>
      <c r="E507" s="26"/>
      <c r="F507" s="38" t="s">
        <v>297</v>
      </c>
      <c r="G507" s="39"/>
      <c r="H507" s="40">
        <f t="shared" si="8"/>
        <v>0</v>
      </c>
      <c r="I507" s="41"/>
      <c r="J507" s="41"/>
    </row>
    <row r="508" spans="1:10" ht="15.75" hidden="1">
      <c r="A508" s="33"/>
      <c r="B508" s="25"/>
      <c r="C508" s="26"/>
      <c r="D508" s="26"/>
      <c r="E508" s="26"/>
      <c r="F508" s="38" t="s">
        <v>298</v>
      </c>
      <c r="G508" s="39"/>
      <c r="H508" s="40">
        <f t="shared" si="8"/>
        <v>0</v>
      </c>
      <c r="I508" s="41"/>
      <c r="J508" s="41"/>
    </row>
    <row r="509" spans="1:10" ht="15.75" hidden="1">
      <c r="A509" s="33"/>
      <c r="B509" s="25"/>
      <c r="C509" s="26"/>
      <c r="D509" s="26"/>
      <c r="E509" s="26"/>
      <c r="F509" s="38" t="s">
        <v>298</v>
      </c>
      <c r="G509" s="39"/>
      <c r="H509" s="40">
        <f t="shared" si="8"/>
        <v>0</v>
      </c>
      <c r="I509" s="41"/>
      <c r="J509" s="41"/>
    </row>
    <row r="510" spans="1:10" ht="27" customHeight="1">
      <c r="A510" s="33">
        <v>2860</v>
      </c>
      <c r="B510" s="25" t="s">
        <v>364</v>
      </c>
      <c r="C510" s="26">
        <v>6</v>
      </c>
      <c r="D510" s="26">
        <v>0</v>
      </c>
      <c r="E510" s="26"/>
      <c r="F510" s="60" t="s">
        <v>851</v>
      </c>
      <c r="G510" s="56" t="s">
        <v>82</v>
      </c>
      <c r="H510" s="40">
        <f t="shared" si="8"/>
        <v>800</v>
      </c>
      <c r="I510" s="41">
        <f>SUM(I511)</f>
        <v>800</v>
      </c>
      <c r="J510" s="41">
        <f>SUM(J511)</f>
        <v>0</v>
      </c>
    </row>
    <row r="511" spans="1:10" ht="12" customHeight="1">
      <c r="A511" s="33">
        <v>2861</v>
      </c>
      <c r="B511" s="25" t="s">
        <v>364</v>
      </c>
      <c r="C511" s="26">
        <v>6</v>
      </c>
      <c r="D511" s="26">
        <v>1</v>
      </c>
      <c r="E511" s="26"/>
      <c r="F511" s="61" t="s">
        <v>784</v>
      </c>
      <c r="G511" s="51" t="s">
        <v>83</v>
      </c>
      <c r="H511" s="40">
        <f t="shared" si="8"/>
        <v>800</v>
      </c>
      <c r="I511" s="41">
        <f>'[4]Բյուջե-2023'!$AP$37</f>
        <v>800</v>
      </c>
      <c r="J511" s="41">
        <f>J513</f>
        <v>0</v>
      </c>
    </row>
    <row r="512" spans="1:10" ht="36" hidden="1">
      <c r="A512" s="33"/>
      <c r="B512" s="25"/>
      <c r="C512" s="26"/>
      <c r="D512" s="26"/>
      <c r="E512" s="26"/>
      <c r="F512" s="38" t="s">
        <v>297</v>
      </c>
      <c r="G512" s="39"/>
      <c r="H512" s="40">
        <f t="shared" si="8"/>
        <v>0</v>
      </c>
      <c r="I512" s="41"/>
      <c r="J512" s="41"/>
    </row>
    <row r="513" spans="1:10" ht="15.75" hidden="1">
      <c r="A513" s="33"/>
      <c r="B513" s="25"/>
      <c r="C513" s="26"/>
      <c r="D513" s="26"/>
      <c r="E513" s="26">
        <v>5111</v>
      </c>
      <c r="F513" s="38" t="s">
        <v>283</v>
      </c>
      <c r="G513" s="39"/>
      <c r="H513" s="40">
        <f t="shared" si="8"/>
        <v>0</v>
      </c>
      <c r="I513" s="41"/>
      <c r="J513" s="41"/>
    </row>
    <row r="514" spans="1:10" s="31" customFormat="1" ht="13.5" customHeight="1">
      <c r="A514" s="24">
        <v>2900</v>
      </c>
      <c r="B514" s="25" t="s">
        <v>371</v>
      </c>
      <c r="C514" s="26">
        <v>0</v>
      </c>
      <c r="D514" s="26">
        <v>0</v>
      </c>
      <c r="E514" s="26"/>
      <c r="F514" s="57" t="s">
        <v>941</v>
      </c>
      <c r="G514" s="55" t="s">
        <v>84</v>
      </c>
      <c r="H514" s="590">
        <f t="shared" si="8"/>
        <v>743343.6599999999</v>
      </c>
      <c r="I514" s="590">
        <f>SUM(I515,I525,I534,I543,I551,I559,I564,I569)</f>
        <v>714343.6599999999</v>
      </c>
      <c r="J514" s="40">
        <f>SUM(J515,J525,J534,J543,J551,J559,J564,J569)</f>
        <v>29000</v>
      </c>
    </row>
    <row r="515" spans="1:10" ht="24.75" customHeight="1">
      <c r="A515" s="33">
        <v>2910</v>
      </c>
      <c r="B515" s="25" t="s">
        <v>371</v>
      </c>
      <c r="C515" s="26">
        <v>1</v>
      </c>
      <c r="D515" s="26">
        <v>0</v>
      </c>
      <c r="E515" s="26"/>
      <c r="F515" s="34" t="s">
        <v>852</v>
      </c>
      <c r="G515" s="35" t="s">
        <v>85</v>
      </c>
      <c r="H515" s="590">
        <f t="shared" si="8"/>
        <v>400301.96</v>
      </c>
      <c r="I515" s="591">
        <f>SUM(I516,I521)</f>
        <v>400301.96</v>
      </c>
      <c r="J515" s="41">
        <f>SUM(J516,J521)</f>
        <v>0</v>
      </c>
    </row>
    <row r="516" spans="1:10" ht="14.25" customHeight="1">
      <c r="A516" s="33">
        <v>2911</v>
      </c>
      <c r="B516" s="25" t="s">
        <v>371</v>
      </c>
      <c r="C516" s="26">
        <v>1</v>
      </c>
      <c r="D516" s="26">
        <v>1</v>
      </c>
      <c r="E516" s="26"/>
      <c r="F516" s="38" t="s">
        <v>86</v>
      </c>
      <c r="G516" s="51" t="s">
        <v>87</v>
      </c>
      <c r="H516" s="590">
        <f t="shared" si="8"/>
        <v>400301.96</v>
      </c>
      <c r="I516" s="591">
        <f>'[4]Բյուջե-2023'!$C$13</f>
        <v>400301.96</v>
      </c>
      <c r="J516" s="41">
        <f>SUM(J519:J520)</f>
        <v>0</v>
      </c>
    </row>
    <row r="517" spans="1:10" ht="36" hidden="1">
      <c r="A517" s="33"/>
      <c r="B517" s="25"/>
      <c r="C517" s="26"/>
      <c r="D517" s="26"/>
      <c r="E517" s="26"/>
      <c r="F517" s="38" t="s">
        <v>297</v>
      </c>
      <c r="G517" s="39"/>
      <c r="H517" s="590"/>
      <c r="I517" s="591"/>
      <c r="J517" s="41"/>
    </row>
    <row r="518" spans="1:10" ht="24" customHeight="1">
      <c r="A518" s="33"/>
      <c r="B518" s="25"/>
      <c r="C518" s="26"/>
      <c r="D518" s="824"/>
      <c r="E518" s="26">
        <v>4511</v>
      </c>
      <c r="F518" s="47" t="s">
        <v>228</v>
      </c>
      <c r="G518" s="48"/>
      <c r="H518" s="592">
        <f>I518+J518</f>
        <v>400301.96</v>
      </c>
      <c r="I518" s="589">
        <f>'[4]Բյուջե-2023'!$C$13</f>
        <v>400301.96</v>
      </c>
      <c r="J518" s="62"/>
    </row>
    <row r="519" spans="1:10" ht="36" hidden="1">
      <c r="A519" s="33"/>
      <c r="B519" s="25"/>
      <c r="C519" s="26"/>
      <c r="D519" s="26"/>
      <c r="E519" s="26">
        <v>4637</v>
      </c>
      <c r="F519" s="47" t="s">
        <v>275</v>
      </c>
      <c r="G519" s="48"/>
      <c r="H519" s="592">
        <f>I519+J519</f>
        <v>0</v>
      </c>
      <c r="I519" s="589"/>
      <c r="J519" s="62"/>
    </row>
    <row r="520" spans="1:10" ht="15.75" hidden="1">
      <c r="A520" s="33"/>
      <c r="B520" s="25"/>
      <c r="C520" s="26"/>
      <c r="D520" s="26"/>
      <c r="E520" s="26"/>
      <c r="F520" s="47"/>
      <c r="G520" s="48"/>
      <c r="H520" s="592">
        <f>I520</f>
        <v>0</v>
      </c>
      <c r="I520" s="589"/>
      <c r="J520" s="62"/>
    </row>
    <row r="521" spans="1:10" ht="242.25" hidden="1">
      <c r="A521" s="33">
        <v>2912</v>
      </c>
      <c r="B521" s="25" t="s">
        <v>371</v>
      </c>
      <c r="C521" s="26">
        <v>1</v>
      </c>
      <c r="D521" s="26">
        <v>2</v>
      </c>
      <c r="E521" s="26"/>
      <c r="F521" s="38" t="s">
        <v>372</v>
      </c>
      <c r="G521" s="51" t="s">
        <v>88</v>
      </c>
      <c r="H521" s="590">
        <f t="shared" si="8"/>
        <v>0</v>
      </c>
      <c r="I521" s="591">
        <f>SUM(I523:I524)</f>
        <v>0</v>
      </c>
      <c r="J521" s="41">
        <f>SUM(J523:J524)</f>
        <v>0</v>
      </c>
    </row>
    <row r="522" spans="1:10" ht="36" hidden="1">
      <c r="A522" s="33"/>
      <c r="B522" s="25"/>
      <c r="C522" s="26"/>
      <c r="D522" s="26"/>
      <c r="E522" s="26"/>
      <c r="F522" s="38" t="s">
        <v>297</v>
      </c>
      <c r="G522" s="39"/>
      <c r="H522" s="590">
        <f t="shared" si="8"/>
        <v>0</v>
      </c>
      <c r="I522" s="591"/>
      <c r="J522" s="41"/>
    </row>
    <row r="523" spans="1:10" ht="15.75" hidden="1">
      <c r="A523" s="33"/>
      <c r="B523" s="25"/>
      <c r="C523" s="26"/>
      <c r="D523" s="26"/>
      <c r="E523" s="26"/>
      <c r="F523" s="38" t="s">
        <v>298</v>
      </c>
      <c r="G523" s="39"/>
      <c r="H523" s="590">
        <f t="shared" si="8"/>
        <v>0</v>
      </c>
      <c r="I523" s="591"/>
      <c r="J523" s="41"/>
    </row>
    <row r="524" spans="1:10" ht="15.75" hidden="1">
      <c r="A524" s="33"/>
      <c r="B524" s="25"/>
      <c r="C524" s="26"/>
      <c r="D524" s="26"/>
      <c r="E524" s="26"/>
      <c r="F524" s="38" t="s">
        <v>298</v>
      </c>
      <c r="G524" s="39"/>
      <c r="H524" s="590">
        <f t="shared" si="8"/>
        <v>0</v>
      </c>
      <c r="I524" s="591"/>
      <c r="J524" s="41"/>
    </row>
    <row r="525" spans="1:10" ht="270.75" hidden="1">
      <c r="A525" s="33">
        <v>2920</v>
      </c>
      <c r="B525" s="25" t="s">
        <v>371</v>
      </c>
      <c r="C525" s="26">
        <v>2</v>
      </c>
      <c r="D525" s="26">
        <v>0</v>
      </c>
      <c r="E525" s="26"/>
      <c r="F525" s="34" t="s">
        <v>853</v>
      </c>
      <c r="G525" s="35" t="s">
        <v>89</v>
      </c>
      <c r="H525" s="590">
        <f t="shared" si="8"/>
        <v>0</v>
      </c>
      <c r="I525" s="591">
        <f>SUM(I526,I530)</f>
        <v>0</v>
      </c>
      <c r="J525" s="41">
        <f>SUM(J526,J530)</f>
        <v>0</v>
      </c>
    </row>
    <row r="526" spans="1:10" ht="356.25" hidden="1">
      <c r="A526" s="33">
        <v>2921</v>
      </c>
      <c r="B526" s="25" t="s">
        <v>371</v>
      </c>
      <c r="C526" s="26">
        <v>2</v>
      </c>
      <c r="D526" s="26">
        <v>1</v>
      </c>
      <c r="E526" s="26"/>
      <c r="F526" s="38" t="s">
        <v>374</v>
      </c>
      <c r="G526" s="51" t="s">
        <v>90</v>
      </c>
      <c r="H526" s="590">
        <f t="shared" si="8"/>
        <v>0</v>
      </c>
      <c r="I526" s="591">
        <f>SUM(I528:I529)</f>
        <v>0</v>
      </c>
      <c r="J526" s="41">
        <f>SUM(J528:J529)</f>
        <v>0</v>
      </c>
    </row>
    <row r="527" spans="1:10" ht="36" hidden="1">
      <c r="A527" s="33"/>
      <c r="B527" s="25"/>
      <c r="C527" s="26"/>
      <c r="D527" s="26"/>
      <c r="E527" s="26"/>
      <c r="F527" s="38" t="s">
        <v>297</v>
      </c>
      <c r="G527" s="39"/>
      <c r="H527" s="590">
        <f t="shared" si="8"/>
        <v>0</v>
      </c>
      <c r="I527" s="591"/>
      <c r="J527" s="41"/>
    </row>
    <row r="528" spans="1:10" ht="15.75" hidden="1">
      <c r="A528" s="33"/>
      <c r="B528" s="25"/>
      <c r="C528" s="26"/>
      <c r="D528" s="26"/>
      <c r="E528" s="26"/>
      <c r="F528" s="38" t="s">
        <v>298</v>
      </c>
      <c r="G528" s="39"/>
      <c r="H528" s="590">
        <f t="shared" si="8"/>
        <v>0</v>
      </c>
      <c r="I528" s="591"/>
      <c r="J528" s="41"/>
    </row>
    <row r="529" spans="1:10" ht="15.75" hidden="1">
      <c r="A529" s="33"/>
      <c r="B529" s="25"/>
      <c r="C529" s="26"/>
      <c r="D529" s="26"/>
      <c r="E529" s="26"/>
      <c r="F529" s="38" t="s">
        <v>298</v>
      </c>
      <c r="G529" s="39"/>
      <c r="H529" s="590">
        <f t="shared" si="8"/>
        <v>0</v>
      </c>
      <c r="I529" s="591"/>
      <c r="J529" s="41"/>
    </row>
    <row r="530" spans="1:10" ht="356.25" hidden="1">
      <c r="A530" s="33">
        <v>2922</v>
      </c>
      <c r="B530" s="25" t="s">
        <v>371</v>
      </c>
      <c r="C530" s="26">
        <v>2</v>
      </c>
      <c r="D530" s="26">
        <v>2</v>
      </c>
      <c r="E530" s="26"/>
      <c r="F530" s="38" t="s">
        <v>375</v>
      </c>
      <c r="G530" s="51" t="s">
        <v>91</v>
      </c>
      <c r="H530" s="590">
        <f t="shared" si="8"/>
        <v>0</v>
      </c>
      <c r="I530" s="591">
        <f>SUM(I532:I533)</f>
        <v>0</v>
      </c>
      <c r="J530" s="41">
        <f>SUM(J532:J533)</f>
        <v>0</v>
      </c>
    </row>
    <row r="531" spans="1:10" ht="36" hidden="1">
      <c r="A531" s="33"/>
      <c r="B531" s="25"/>
      <c r="C531" s="26"/>
      <c r="D531" s="26"/>
      <c r="E531" s="26"/>
      <c r="F531" s="38" t="s">
        <v>297</v>
      </c>
      <c r="G531" s="39"/>
      <c r="H531" s="590">
        <f t="shared" si="8"/>
        <v>0</v>
      </c>
      <c r="I531" s="591"/>
      <c r="J531" s="41"/>
    </row>
    <row r="532" spans="1:10" ht="15.75" hidden="1">
      <c r="A532" s="33"/>
      <c r="B532" s="25"/>
      <c r="C532" s="26"/>
      <c r="D532" s="26"/>
      <c r="E532" s="26"/>
      <c r="F532" s="38" t="s">
        <v>298</v>
      </c>
      <c r="G532" s="39"/>
      <c r="H532" s="590">
        <f t="shared" si="8"/>
        <v>0</v>
      </c>
      <c r="I532" s="591"/>
      <c r="J532" s="41"/>
    </row>
    <row r="533" spans="1:10" ht="15.75" hidden="1">
      <c r="A533" s="33"/>
      <c r="B533" s="25"/>
      <c r="C533" s="26"/>
      <c r="D533" s="26"/>
      <c r="E533" s="26"/>
      <c r="F533" s="38" t="s">
        <v>298</v>
      </c>
      <c r="G533" s="39"/>
      <c r="H533" s="590">
        <f t="shared" si="8"/>
        <v>0</v>
      </c>
      <c r="I533" s="591"/>
      <c r="J533" s="41"/>
    </row>
    <row r="534" spans="1:10" ht="409.5" hidden="1">
      <c r="A534" s="33">
        <v>2930</v>
      </c>
      <c r="B534" s="25" t="s">
        <v>371</v>
      </c>
      <c r="C534" s="26">
        <v>3</v>
      </c>
      <c r="D534" s="26">
        <v>0</v>
      </c>
      <c r="E534" s="26"/>
      <c r="F534" s="34" t="s">
        <v>854</v>
      </c>
      <c r="G534" s="35" t="s">
        <v>92</v>
      </c>
      <c r="H534" s="590">
        <f t="shared" si="8"/>
        <v>0</v>
      </c>
      <c r="I534" s="591">
        <f>SUM(I535,I539)</f>
        <v>0</v>
      </c>
      <c r="J534" s="41">
        <f>SUM(J535,J539)</f>
        <v>0</v>
      </c>
    </row>
    <row r="535" spans="1:10" ht="409.5" hidden="1">
      <c r="A535" s="33">
        <v>2931</v>
      </c>
      <c r="B535" s="25" t="s">
        <v>371</v>
      </c>
      <c r="C535" s="26">
        <v>3</v>
      </c>
      <c r="D535" s="26">
        <v>1</v>
      </c>
      <c r="E535" s="26"/>
      <c r="F535" s="38" t="s">
        <v>377</v>
      </c>
      <c r="G535" s="51" t="s">
        <v>93</v>
      </c>
      <c r="H535" s="590">
        <f t="shared" si="8"/>
        <v>0</v>
      </c>
      <c r="I535" s="591">
        <f>SUM(I537:I538)</f>
        <v>0</v>
      </c>
      <c r="J535" s="41">
        <f>SUM(J537:J538)</f>
        <v>0</v>
      </c>
    </row>
    <row r="536" spans="1:10" ht="36" hidden="1">
      <c r="A536" s="33"/>
      <c r="B536" s="25"/>
      <c r="C536" s="26"/>
      <c r="D536" s="26"/>
      <c r="E536" s="26"/>
      <c r="F536" s="38" t="s">
        <v>297</v>
      </c>
      <c r="G536" s="39"/>
      <c r="H536" s="590">
        <f t="shared" si="8"/>
        <v>0</v>
      </c>
      <c r="I536" s="591"/>
      <c r="J536" s="41"/>
    </row>
    <row r="537" spans="1:10" ht="15.75" hidden="1">
      <c r="A537" s="33"/>
      <c r="B537" s="25"/>
      <c r="C537" s="26"/>
      <c r="D537" s="26"/>
      <c r="E537" s="26"/>
      <c r="F537" s="38" t="s">
        <v>298</v>
      </c>
      <c r="G537" s="39"/>
      <c r="H537" s="590">
        <f t="shared" si="8"/>
        <v>0</v>
      </c>
      <c r="I537" s="591"/>
      <c r="J537" s="41"/>
    </row>
    <row r="538" spans="1:10" ht="15.75" hidden="1">
      <c r="A538" s="33"/>
      <c r="B538" s="25"/>
      <c r="C538" s="26"/>
      <c r="D538" s="26"/>
      <c r="E538" s="26"/>
      <c r="F538" s="38" t="s">
        <v>298</v>
      </c>
      <c r="G538" s="39"/>
      <c r="H538" s="590">
        <f t="shared" si="8"/>
        <v>0</v>
      </c>
      <c r="I538" s="591"/>
      <c r="J538" s="41"/>
    </row>
    <row r="539" spans="1:10" ht="15.75" hidden="1">
      <c r="A539" s="33">
        <v>2932</v>
      </c>
      <c r="B539" s="25" t="s">
        <v>371</v>
      </c>
      <c r="C539" s="26">
        <v>3</v>
      </c>
      <c r="D539" s="26">
        <v>2</v>
      </c>
      <c r="E539" s="26"/>
      <c r="F539" s="38" t="s">
        <v>378</v>
      </c>
      <c r="G539" s="51"/>
      <c r="H539" s="590">
        <f t="shared" si="8"/>
        <v>0</v>
      </c>
      <c r="I539" s="591">
        <f>SUM(I541:I542)</f>
        <v>0</v>
      </c>
      <c r="J539" s="41">
        <f>SUM(J541:J542)</f>
        <v>0</v>
      </c>
    </row>
    <row r="540" spans="1:10" ht="36" hidden="1">
      <c r="A540" s="33"/>
      <c r="B540" s="25"/>
      <c r="C540" s="26"/>
      <c r="D540" s="26"/>
      <c r="E540" s="26"/>
      <c r="F540" s="38" t="s">
        <v>297</v>
      </c>
      <c r="G540" s="39"/>
      <c r="H540" s="590">
        <f t="shared" si="8"/>
        <v>0</v>
      </c>
      <c r="I540" s="591"/>
      <c r="J540" s="41"/>
    </row>
    <row r="541" spans="1:10" ht="15.75" hidden="1">
      <c r="A541" s="33"/>
      <c r="B541" s="25"/>
      <c r="C541" s="26"/>
      <c r="D541" s="26"/>
      <c r="E541" s="26"/>
      <c r="F541" s="38" t="s">
        <v>298</v>
      </c>
      <c r="G541" s="39"/>
      <c r="H541" s="590">
        <f t="shared" si="8"/>
        <v>0</v>
      </c>
      <c r="I541" s="591"/>
      <c r="J541" s="41"/>
    </row>
    <row r="542" spans="1:10" ht="19.5" customHeight="1" hidden="1">
      <c r="A542" s="33"/>
      <c r="B542" s="25"/>
      <c r="C542" s="26"/>
      <c r="D542" s="26"/>
      <c r="E542" s="26"/>
      <c r="F542" s="38" t="s">
        <v>298</v>
      </c>
      <c r="G542" s="39"/>
      <c r="H542" s="590">
        <f t="shared" si="8"/>
        <v>0</v>
      </c>
      <c r="I542" s="591"/>
      <c r="J542" s="41"/>
    </row>
    <row r="543" spans="1:10" ht="13.5" customHeight="1">
      <c r="A543" s="33">
        <v>2940</v>
      </c>
      <c r="B543" s="25" t="s">
        <v>371</v>
      </c>
      <c r="C543" s="26">
        <v>4</v>
      </c>
      <c r="D543" s="26">
        <v>0</v>
      </c>
      <c r="E543" s="26"/>
      <c r="F543" s="34" t="s">
        <v>855</v>
      </c>
      <c r="G543" s="35" t="s">
        <v>95</v>
      </c>
      <c r="H543" s="590">
        <f t="shared" si="8"/>
        <v>7000</v>
      </c>
      <c r="I543" s="591">
        <f>SUM(I544,I547)</f>
        <v>7000</v>
      </c>
      <c r="J543" s="41">
        <f>SUM(J544,J547)</f>
        <v>0</v>
      </c>
    </row>
    <row r="544" spans="1:10" ht="14.25" customHeight="1">
      <c r="A544" s="33">
        <v>2941</v>
      </c>
      <c r="B544" s="25" t="s">
        <v>371</v>
      </c>
      <c r="C544" s="26">
        <v>4</v>
      </c>
      <c r="D544" s="26">
        <v>1</v>
      </c>
      <c r="E544" s="26"/>
      <c r="F544" s="38" t="s">
        <v>379</v>
      </c>
      <c r="G544" s="51" t="s">
        <v>96</v>
      </c>
      <c r="H544" s="40">
        <f t="shared" si="8"/>
        <v>7000</v>
      </c>
      <c r="I544" s="41">
        <f>I546</f>
        <v>7000</v>
      </c>
      <c r="J544" s="41">
        <f>SUM(J546:J546)</f>
        <v>0</v>
      </c>
    </row>
    <row r="545" spans="1:10" ht="36" hidden="1">
      <c r="A545" s="33"/>
      <c r="B545" s="25"/>
      <c r="C545" s="26"/>
      <c r="D545" s="26"/>
      <c r="E545" s="26"/>
      <c r="F545" s="38" t="s">
        <v>297</v>
      </c>
      <c r="G545" s="39"/>
      <c r="H545" s="40">
        <f t="shared" si="8"/>
        <v>0</v>
      </c>
      <c r="I545" s="41"/>
      <c r="J545" s="41"/>
    </row>
    <row r="546" spans="1:10" ht="15.75">
      <c r="A546" s="33"/>
      <c r="B546" s="25"/>
      <c r="C546" s="26"/>
      <c r="D546" s="824"/>
      <c r="E546" s="26">
        <v>4729</v>
      </c>
      <c r="F546" s="38" t="s">
        <v>426</v>
      </c>
      <c r="G546" s="39"/>
      <c r="H546" s="40">
        <f t="shared" si="8"/>
        <v>7000</v>
      </c>
      <c r="I546" s="41">
        <f>'[3]Բյուջե-2023'!$AP$38</f>
        <v>7000</v>
      </c>
      <c r="J546" s="41"/>
    </row>
    <row r="547" spans="1:10" ht="13.5" customHeight="1" hidden="1">
      <c r="A547" s="33">
        <v>2942</v>
      </c>
      <c r="B547" s="25" t="s">
        <v>371</v>
      </c>
      <c r="C547" s="26">
        <v>4</v>
      </c>
      <c r="D547" s="26">
        <v>2</v>
      </c>
      <c r="E547" s="26"/>
      <c r="F547" s="38" t="s">
        <v>380</v>
      </c>
      <c r="G547" s="51" t="s">
        <v>97</v>
      </c>
      <c r="H547" s="40">
        <f t="shared" si="8"/>
        <v>0</v>
      </c>
      <c r="I547" s="41">
        <f>SUM(I549:I550)</f>
        <v>0</v>
      </c>
      <c r="J547" s="41">
        <f>SUM(J549:J550)</f>
        <v>0</v>
      </c>
    </row>
    <row r="548" spans="1:10" ht="36" hidden="1">
      <c r="A548" s="33"/>
      <c r="B548" s="25"/>
      <c r="C548" s="26"/>
      <c r="D548" s="26"/>
      <c r="E548" s="26"/>
      <c r="F548" s="38" t="s">
        <v>297</v>
      </c>
      <c r="G548" s="39"/>
      <c r="H548" s="40">
        <f t="shared" si="8"/>
        <v>0</v>
      </c>
      <c r="I548" s="41"/>
      <c r="J548" s="41"/>
    </row>
    <row r="549" spans="1:10" ht="15.75" hidden="1">
      <c r="A549" s="33"/>
      <c r="B549" s="25"/>
      <c r="C549" s="26"/>
      <c r="D549" s="26"/>
      <c r="E549" s="26"/>
      <c r="F549" s="38" t="s">
        <v>298</v>
      </c>
      <c r="G549" s="39"/>
      <c r="H549" s="40">
        <f t="shared" si="8"/>
        <v>0</v>
      </c>
      <c r="I549" s="41"/>
      <c r="J549" s="41"/>
    </row>
    <row r="550" spans="1:10" ht="0" customHeight="1" hidden="1">
      <c r="A550" s="33"/>
      <c r="B550" s="25"/>
      <c r="C550" s="26"/>
      <c r="D550" s="26"/>
      <c r="E550" s="26"/>
      <c r="F550" s="38" t="s">
        <v>298</v>
      </c>
      <c r="G550" s="39"/>
      <c r="H550" s="40">
        <f t="shared" si="8"/>
        <v>0</v>
      </c>
      <c r="I550" s="41"/>
      <c r="J550" s="41"/>
    </row>
    <row r="551" spans="1:10" ht="29.25" customHeight="1">
      <c r="A551" s="33">
        <v>2950</v>
      </c>
      <c r="B551" s="25" t="s">
        <v>371</v>
      </c>
      <c r="C551" s="26">
        <v>5</v>
      </c>
      <c r="D551" s="26">
        <v>0</v>
      </c>
      <c r="E551" s="26"/>
      <c r="F551" s="34" t="s">
        <v>856</v>
      </c>
      <c r="G551" s="35" t="s">
        <v>99</v>
      </c>
      <c r="H551" s="40">
        <f t="shared" si="8"/>
        <v>304000</v>
      </c>
      <c r="I551" s="41">
        <f>SUM(I552,I555)</f>
        <v>304000</v>
      </c>
      <c r="J551" s="41">
        <f>SUM(J552,J555)</f>
        <v>0</v>
      </c>
    </row>
    <row r="552" spans="1:10" ht="15.75">
      <c r="A552" s="33">
        <v>2951</v>
      </c>
      <c r="B552" s="25" t="s">
        <v>371</v>
      </c>
      <c r="C552" s="26">
        <v>5</v>
      </c>
      <c r="D552" s="26">
        <v>1</v>
      </c>
      <c r="E552" s="26"/>
      <c r="F552" s="38" t="s">
        <v>381</v>
      </c>
      <c r="G552" s="35"/>
      <c r="H552" s="40">
        <f aca="true" t="shared" si="9" ref="H552:H614">SUM(I552:J552)</f>
        <v>304000</v>
      </c>
      <c r="I552" s="41">
        <f>SUM(I554:I554)</f>
        <v>304000</v>
      </c>
      <c r="J552" s="41">
        <f>SUM(J554:J554)</f>
        <v>0</v>
      </c>
    </row>
    <row r="553" spans="1:10" ht="36" hidden="1">
      <c r="A553" s="33"/>
      <c r="B553" s="25"/>
      <c r="C553" s="26"/>
      <c r="D553" s="26"/>
      <c r="E553" s="26"/>
      <c r="F553" s="38" t="s">
        <v>297</v>
      </c>
      <c r="G553" s="39"/>
      <c r="H553" s="40"/>
      <c r="I553" s="41"/>
      <c r="J553" s="41"/>
    </row>
    <row r="554" spans="1:10" ht="26.25" customHeight="1">
      <c r="A554" s="33"/>
      <c r="B554" s="25"/>
      <c r="C554" s="26"/>
      <c r="D554" s="824"/>
      <c r="E554" s="26">
        <v>4511</v>
      </c>
      <c r="F554" s="47" t="s">
        <v>228</v>
      </c>
      <c r="G554" s="48"/>
      <c r="H554" s="49">
        <f>I554</f>
        <v>304000</v>
      </c>
      <c r="I554" s="50">
        <f>'[3]Բյուջե-2023'!$C$19</f>
        <v>304000</v>
      </c>
      <c r="J554" s="41"/>
    </row>
    <row r="555" spans="1:10" ht="409.5" hidden="1">
      <c r="A555" s="33">
        <v>2952</v>
      </c>
      <c r="B555" s="25" t="s">
        <v>371</v>
      </c>
      <c r="C555" s="26">
        <v>5</v>
      </c>
      <c r="D555" s="26">
        <v>2</v>
      </c>
      <c r="E555" s="26"/>
      <c r="F555" s="38" t="s">
        <v>382</v>
      </c>
      <c r="G555" s="51" t="s">
        <v>100</v>
      </c>
      <c r="H555" s="40">
        <f t="shared" si="9"/>
        <v>0</v>
      </c>
      <c r="I555" s="41">
        <f>SUM(I557:I558)</f>
        <v>0</v>
      </c>
      <c r="J555" s="41">
        <f>SUM(J557:J558)</f>
        <v>0</v>
      </c>
    </row>
    <row r="556" spans="1:10" ht="36" hidden="1">
      <c r="A556" s="33"/>
      <c r="B556" s="25"/>
      <c r="C556" s="26"/>
      <c r="D556" s="26"/>
      <c r="E556" s="26"/>
      <c r="F556" s="38" t="s">
        <v>297</v>
      </c>
      <c r="G556" s="39"/>
      <c r="H556" s="40">
        <f t="shared" si="9"/>
        <v>0</v>
      </c>
      <c r="I556" s="41"/>
      <c r="J556" s="41"/>
    </row>
    <row r="557" spans="1:10" ht="15.75" hidden="1">
      <c r="A557" s="33"/>
      <c r="B557" s="25"/>
      <c r="C557" s="26"/>
      <c r="D557" s="26"/>
      <c r="E557" s="26"/>
      <c r="F557" s="38" t="s">
        <v>298</v>
      </c>
      <c r="G557" s="39"/>
      <c r="H557" s="40">
        <f t="shared" si="9"/>
        <v>0</v>
      </c>
      <c r="I557" s="41"/>
      <c r="J557" s="41"/>
    </row>
    <row r="558" spans="1:10" ht="15.75" hidden="1">
      <c r="A558" s="33"/>
      <c r="B558" s="25"/>
      <c r="C558" s="26"/>
      <c r="D558" s="26"/>
      <c r="E558" s="26"/>
      <c r="F558" s="38" t="s">
        <v>298</v>
      </c>
      <c r="G558" s="39"/>
      <c r="H558" s="40">
        <f t="shared" si="9"/>
        <v>0</v>
      </c>
      <c r="I558" s="41"/>
      <c r="J558" s="41"/>
    </row>
    <row r="559" spans="1:10" ht="409.5" hidden="1">
      <c r="A559" s="33">
        <v>2960</v>
      </c>
      <c r="B559" s="25" t="s">
        <v>371</v>
      </c>
      <c r="C559" s="26">
        <v>6</v>
      </c>
      <c r="D559" s="26">
        <v>0</v>
      </c>
      <c r="E559" s="26"/>
      <c r="F559" s="34" t="s">
        <v>857</v>
      </c>
      <c r="G559" s="35" t="s">
        <v>102</v>
      </c>
      <c r="H559" s="40">
        <f t="shared" si="9"/>
        <v>0</v>
      </c>
      <c r="I559" s="41">
        <f>SUM(I560)</f>
        <v>0</v>
      </c>
      <c r="J559" s="41">
        <f>SUM(J560)</f>
        <v>0</v>
      </c>
    </row>
    <row r="560" spans="1:10" ht="17.25" customHeight="1" hidden="1">
      <c r="A560" s="33">
        <v>2961</v>
      </c>
      <c r="B560" s="25" t="s">
        <v>371</v>
      </c>
      <c r="C560" s="26">
        <v>6</v>
      </c>
      <c r="D560" s="26">
        <v>1</v>
      </c>
      <c r="E560" s="26"/>
      <c r="F560" s="38" t="s">
        <v>101</v>
      </c>
      <c r="G560" s="51" t="s">
        <v>103</v>
      </c>
      <c r="H560" s="40">
        <f t="shared" si="9"/>
        <v>0</v>
      </c>
      <c r="I560" s="41">
        <f>SUM(I562:I563)</f>
        <v>0</v>
      </c>
      <c r="J560" s="41">
        <f>SUM(J562:J563)</f>
        <v>0</v>
      </c>
    </row>
    <row r="561" spans="1:10" ht="36" hidden="1">
      <c r="A561" s="33"/>
      <c r="B561" s="25"/>
      <c r="C561" s="26"/>
      <c r="D561" s="26"/>
      <c r="E561" s="26"/>
      <c r="F561" s="38" t="s">
        <v>297</v>
      </c>
      <c r="G561" s="39"/>
      <c r="H561" s="40">
        <f t="shared" si="9"/>
        <v>0</v>
      </c>
      <c r="I561" s="41"/>
      <c r="J561" s="41"/>
    </row>
    <row r="562" spans="1:10" ht="15.75" hidden="1">
      <c r="A562" s="33"/>
      <c r="B562" s="25"/>
      <c r="C562" s="26"/>
      <c r="D562" s="26"/>
      <c r="E562" s="26"/>
      <c r="F562" s="38" t="s">
        <v>298</v>
      </c>
      <c r="G562" s="39"/>
      <c r="H562" s="40">
        <f t="shared" si="9"/>
        <v>0</v>
      </c>
      <c r="I562" s="41"/>
      <c r="J562" s="41"/>
    </row>
    <row r="563" spans="1:10" ht="15.75" hidden="1">
      <c r="A563" s="33"/>
      <c r="B563" s="25"/>
      <c r="C563" s="26"/>
      <c r="D563" s="26"/>
      <c r="E563" s="26"/>
      <c r="F563" s="38" t="s">
        <v>298</v>
      </c>
      <c r="G563" s="39"/>
      <c r="H563" s="40">
        <f t="shared" si="9"/>
        <v>0</v>
      </c>
      <c r="I563" s="41"/>
      <c r="J563" s="41"/>
    </row>
    <row r="564" spans="1:10" ht="185.25" hidden="1">
      <c r="A564" s="33">
        <v>2970</v>
      </c>
      <c r="B564" s="25" t="s">
        <v>371</v>
      </c>
      <c r="C564" s="26">
        <v>7</v>
      </c>
      <c r="D564" s="26">
        <v>0</v>
      </c>
      <c r="E564" s="26"/>
      <c r="F564" s="34" t="s">
        <v>858</v>
      </c>
      <c r="G564" s="35" t="s">
        <v>105</v>
      </c>
      <c r="H564" s="40">
        <f t="shared" si="9"/>
        <v>0</v>
      </c>
      <c r="I564" s="41">
        <f>SUM(I565)</f>
        <v>0</v>
      </c>
      <c r="J564" s="41">
        <f>SUM(J565)</f>
        <v>0</v>
      </c>
    </row>
    <row r="565" spans="1:10" ht="185.25" hidden="1">
      <c r="A565" s="33">
        <v>2971</v>
      </c>
      <c r="B565" s="25" t="s">
        <v>371</v>
      </c>
      <c r="C565" s="26">
        <v>7</v>
      </c>
      <c r="D565" s="26">
        <v>1</v>
      </c>
      <c r="E565" s="26"/>
      <c r="F565" s="38" t="s">
        <v>104</v>
      </c>
      <c r="G565" s="51" t="s">
        <v>105</v>
      </c>
      <c r="H565" s="40">
        <f t="shared" si="9"/>
        <v>0</v>
      </c>
      <c r="I565" s="41">
        <f>SUM(I567:I568)</f>
        <v>0</v>
      </c>
      <c r="J565" s="41">
        <f>SUM(J567:J568)</f>
        <v>0</v>
      </c>
    </row>
    <row r="566" spans="1:10" ht="36" hidden="1">
      <c r="A566" s="33"/>
      <c r="B566" s="25"/>
      <c r="C566" s="26"/>
      <c r="D566" s="26"/>
      <c r="E566" s="26"/>
      <c r="F566" s="38" t="s">
        <v>297</v>
      </c>
      <c r="G566" s="39"/>
      <c r="H566" s="40">
        <f t="shared" si="9"/>
        <v>0</v>
      </c>
      <c r="I566" s="41"/>
      <c r="J566" s="41"/>
    </row>
    <row r="567" spans="1:10" ht="15.75" hidden="1">
      <c r="A567" s="33"/>
      <c r="B567" s="25"/>
      <c r="C567" s="26"/>
      <c r="D567" s="26"/>
      <c r="E567" s="26"/>
      <c r="F567" s="38" t="s">
        <v>298</v>
      </c>
      <c r="G567" s="39"/>
      <c r="H567" s="40">
        <f t="shared" si="9"/>
        <v>0</v>
      </c>
      <c r="I567" s="41"/>
      <c r="J567" s="41"/>
    </row>
    <row r="568" spans="1:10" ht="15.75" hidden="1">
      <c r="A568" s="33"/>
      <c r="B568" s="25"/>
      <c r="C568" s="26"/>
      <c r="D568" s="26"/>
      <c r="E568" s="26"/>
      <c r="F568" s="38" t="s">
        <v>298</v>
      </c>
      <c r="G568" s="39"/>
      <c r="H568" s="40">
        <f t="shared" si="9"/>
        <v>0</v>
      </c>
      <c r="I568" s="41"/>
      <c r="J568" s="41"/>
    </row>
    <row r="569" spans="1:10" ht="17.25" customHeight="1">
      <c r="A569" s="33">
        <v>2980</v>
      </c>
      <c r="B569" s="25" t="s">
        <v>371</v>
      </c>
      <c r="C569" s="26">
        <v>8</v>
      </c>
      <c r="D569" s="26">
        <v>0</v>
      </c>
      <c r="E569" s="26"/>
      <c r="F569" s="34" t="s">
        <v>859</v>
      </c>
      <c r="G569" s="35" t="s">
        <v>107</v>
      </c>
      <c r="H569" s="40">
        <f t="shared" si="9"/>
        <v>32041.7</v>
      </c>
      <c r="I569" s="41">
        <f>SUM(I570)</f>
        <v>3041.7</v>
      </c>
      <c r="J569" s="41">
        <f>SUM(J570)</f>
        <v>29000</v>
      </c>
    </row>
    <row r="570" spans="1:10" ht="29.25" customHeight="1">
      <c r="A570" s="33">
        <v>2981</v>
      </c>
      <c r="B570" s="25" t="s">
        <v>371</v>
      </c>
      <c r="C570" s="26">
        <v>8</v>
      </c>
      <c r="D570" s="26">
        <v>1</v>
      </c>
      <c r="E570" s="26"/>
      <c r="F570" s="38" t="s">
        <v>106</v>
      </c>
      <c r="G570" s="51" t="s">
        <v>108</v>
      </c>
      <c r="H570" s="40">
        <f t="shared" si="9"/>
        <v>32041.7</v>
      </c>
      <c r="I570" s="41">
        <f>SUM(I572:I573)</f>
        <v>3041.7</v>
      </c>
      <c r="J570" s="41">
        <f>J573</f>
        <v>29000</v>
      </c>
    </row>
    <row r="571" spans="1:10" ht="36" hidden="1">
      <c r="A571" s="33"/>
      <c r="B571" s="25"/>
      <c r="C571" s="26"/>
      <c r="D571" s="26"/>
      <c r="E571" s="26"/>
      <c r="F571" s="38" t="s">
        <v>297</v>
      </c>
      <c r="G571" s="39"/>
      <c r="H571" s="40">
        <f t="shared" si="9"/>
        <v>0</v>
      </c>
      <c r="I571" s="41"/>
      <c r="J571" s="41"/>
    </row>
    <row r="572" spans="1:10" ht="24.75" thickBot="1">
      <c r="A572" s="33"/>
      <c r="B572" s="25"/>
      <c r="C572" s="26"/>
      <c r="D572" s="26"/>
      <c r="E572" s="26">
        <v>4657</v>
      </c>
      <c r="F572" s="187" t="s">
        <v>973</v>
      </c>
      <c r="G572" s="39"/>
      <c r="H572" s="40"/>
      <c r="I572" s="41">
        <f>'[4]Բյուջե-2023'!$AO$40</f>
        <v>3041.7</v>
      </c>
      <c r="J572" s="41"/>
    </row>
    <row r="573" spans="1:10" ht="25.5" customHeight="1">
      <c r="A573" s="33"/>
      <c r="B573" s="25"/>
      <c r="C573" s="26"/>
      <c r="D573" s="824"/>
      <c r="E573" s="26">
        <v>5113</v>
      </c>
      <c r="F573" s="38" t="s">
        <v>915</v>
      </c>
      <c r="G573" s="39"/>
      <c r="H573" s="40">
        <f>SUM(I573:J573)</f>
        <v>29000</v>
      </c>
      <c r="I573" s="41"/>
      <c r="J573" s="41">
        <f>'[3]Բյուջե-2023'!$BB$40</f>
        <v>29000</v>
      </c>
    </row>
    <row r="574" spans="1:10" s="31" customFormat="1" ht="25.5" customHeight="1">
      <c r="A574" s="24">
        <v>3000</v>
      </c>
      <c r="B574" s="25" t="s">
        <v>384</v>
      </c>
      <c r="C574" s="26">
        <v>0</v>
      </c>
      <c r="D574" s="26">
        <v>0</v>
      </c>
      <c r="E574" s="26"/>
      <c r="F574" s="57" t="s">
        <v>942</v>
      </c>
      <c r="G574" s="55" t="s">
        <v>109</v>
      </c>
      <c r="H574" s="40">
        <f t="shared" si="9"/>
        <v>25000</v>
      </c>
      <c r="I574" s="40">
        <f>SUM(I575,I584,I589,I591,I596,I601,I606,I611,I613)</f>
        <v>25000</v>
      </c>
      <c r="J574" s="40">
        <f>SUM(J575,J584,J589,J591,J596,J601,J606,J611,J613)</f>
        <v>0</v>
      </c>
    </row>
    <row r="575" spans="1:10" ht="25.5" customHeight="1" hidden="1">
      <c r="A575" s="33">
        <v>3010</v>
      </c>
      <c r="B575" s="25" t="s">
        <v>384</v>
      </c>
      <c r="C575" s="26">
        <v>1</v>
      </c>
      <c r="D575" s="26">
        <v>0</v>
      </c>
      <c r="E575" s="26"/>
      <c r="F575" s="34" t="s">
        <v>860</v>
      </c>
      <c r="G575" s="35" t="s">
        <v>110</v>
      </c>
      <c r="H575" s="40">
        <f t="shared" si="9"/>
        <v>0</v>
      </c>
      <c r="I575" s="41">
        <f>SUM(I576,I580)</f>
        <v>0</v>
      </c>
      <c r="J575" s="41">
        <f>SUM(J576,J580)</f>
        <v>0</v>
      </c>
    </row>
    <row r="576" spans="1:10" ht="25.5" customHeight="1" hidden="1">
      <c r="A576" s="33">
        <v>3011</v>
      </c>
      <c r="B576" s="25" t="s">
        <v>384</v>
      </c>
      <c r="C576" s="26">
        <v>1</v>
      </c>
      <c r="D576" s="26">
        <v>1</v>
      </c>
      <c r="E576" s="26"/>
      <c r="F576" s="38" t="s">
        <v>111</v>
      </c>
      <c r="G576" s="51" t="s">
        <v>112</v>
      </c>
      <c r="H576" s="40">
        <f t="shared" si="9"/>
        <v>0</v>
      </c>
      <c r="I576" s="41">
        <f>SUM(I578:I579)</f>
        <v>0</v>
      </c>
      <c r="J576" s="41">
        <f>SUM(J578:J579)</f>
        <v>0</v>
      </c>
    </row>
    <row r="577" spans="1:10" ht="25.5" customHeight="1" hidden="1">
      <c r="A577" s="33"/>
      <c r="B577" s="25"/>
      <c r="C577" s="26"/>
      <c r="D577" s="26"/>
      <c r="E577" s="26"/>
      <c r="F577" s="38" t="s">
        <v>297</v>
      </c>
      <c r="G577" s="39"/>
      <c r="H577" s="40">
        <f t="shared" si="9"/>
        <v>0</v>
      </c>
      <c r="I577" s="41"/>
      <c r="J577" s="41"/>
    </row>
    <row r="578" spans="1:10" ht="25.5" customHeight="1" hidden="1">
      <c r="A578" s="33"/>
      <c r="B578" s="25"/>
      <c r="C578" s="26"/>
      <c r="D578" s="26"/>
      <c r="E578" s="26"/>
      <c r="F578" s="38" t="s">
        <v>298</v>
      </c>
      <c r="G578" s="39"/>
      <c r="H578" s="40">
        <f t="shared" si="9"/>
        <v>0</v>
      </c>
      <c r="I578" s="41"/>
      <c r="J578" s="41"/>
    </row>
    <row r="579" spans="1:10" ht="25.5" customHeight="1" hidden="1">
      <c r="A579" s="33"/>
      <c r="B579" s="25"/>
      <c r="C579" s="26"/>
      <c r="D579" s="26"/>
      <c r="E579" s="26"/>
      <c r="F579" s="38" t="s">
        <v>298</v>
      </c>
      <c r="G579" s="39"/>
      <c r="H579" s="40">
        <f t="shared" si="9"/>
        <v>0</v>
      </c>
      <c r="I579" s="41"/>
      <c r="J579" s="41"/>
    </row>
    <row r="580" spans="1:10" ht="25.5" customHeight="1" hidden="1">
      <c r="A580" s="33">
        <v>3012</v>
      </c>
      <c r="B580" s="25" t="s">
        <v>384</v>
      </c>
      <c r="C580" s="26">
        <v>1</v>
      </c>
      <c r="D580" s="26">
        <v>2</v>
      </c>
      <c r="E580" s="26"/>
      <c r="F580" s="38" t="s">
        <v>113</v>
      </c>
      <c r="G580" s="51" t="s">
        <v>114</v>
      </c>
      <c r="H580" s="40">
        <f t="shared" si="9"/>
        <v>0</v>
      </c>
      <c r="I580" s="41">
        <f>SUM(I582:I583)</f>
        <v>0</v>
      </c>
      <c r="J580" s="41">
        <f>SUM(J582:J583)</f>
        <v>0</v>
      </c>
    </row>
    <row r="581" spans="1:10" ht="25.5" customHeight="1" hidden="1">
      <c r="A581" s="33"/>
      <c r="B581" s="25"/>
      <c r="C581" s="26"/>
      <c r="D581" s="26"/>
      <c r="E581" s="26"/>
      <c r="F581" s="38" t="s">
        <v>297</v>
      </c>
      <c r="G581" s="39"/>
      <c r="H581" s="40">
        <f t="shared" si="9"/>
        <v>0</v>
      </c>
      <c r="I581" s="41"/>
      <c r="J581" s="41"/>
    </row>
    <row r="582" spans="1:10" ht="25.5" customHeight="1" hidden="1">
      <c r="A582" s="33"/>
      <c r="B582" s="25"/>
      <c r="C582" s="26"/>
      <c r="D582" s="26"/>
      <c r="E582" s="26"/>
      <c r="F582" s="38" t="s">
        <v>298</v>
      </c>
      <c r="G582" s="39"/>
      <c r="H582" s="40">
        <f t="shared" si="9"/>
        <v>0</v>
      </c>
      <c r="I582" s="41"/>
      <c r="J582" s="41"/>
    </row>
    <row r="583" spans="1:10" ht="25.5" customHeight="1" hidden="1">
      <c r="A583" s="33"/>
      <c r="B583" s="25"/>
      <c r="C583" s="26"/>
      <c r="D583" s="26"/>
      <c r="E583" s="26"/>
      <c r="F583" s="38" t="s">
        <v>298</v>
      </c>
      <c r="G583" s="39"/>
      <c r="H583" s="40">
        <f t="shared" si="9"/>
        <v>0</v>
      </c>
      <c r="I583" s="41"/>
      <c r="J583" s="41"/>
    </row>
    <row r="584" spans="1:10" ht="25.5" customHeight="1" hidden="1">
      <c r="A584" s="33">
        <v>3020</v>
      </c>
      <c r="B584" s="25" t="s">
        <v>384</v>
      </c>
      <c r="C584" s="26">
        <v>2</v>
      </c>
      <c r="D584" s="26">
        <v>0</v>
      </c>
      <c r="E584" s="26"/>
      <c r="F584" s="34" t="s">
        <v>861</v>
      </c>
      <c r="G584" s="35" t="s">
        <v>116</v>
      </c>
      <c r="H584" s="40">
        <f t="shared" si="9"/>
        <v>0</v>
      </c>
      <c r="I584" s="41">
        <f>SUM(I585)</f>
        <v>0</v>
      </c>
      <c r="J584" s="41">
        <f>SUM(J585)</f>
        <v>0</v>
      </c>
    </row>
    <row r="585" spans="1:10" ht="25.5" customHeight="1" hidden="1">
      <c r="A585" s="33">
        <v>3021</v>
      </c>
      <c r="B585" s="25" t="s">
        <v>384</v>
      </c>
      <c r="C585" s="26">
        <v>2</v>
      </c>
      <c r="D585" s="26">
        <v>1</v>
      </c>
      <c r="E585" s="26"/>
      <c r="F585" s="38" t="s">
        <v>115</v>
      </c>
      <c r="G585" s="51" t="s">
        <v>117</v>
      </c>
      <c r="H585" s="40">
        <f t="shared" si="9"/>
        <v>0</v>
      </c>
      <c r="I585" s="41">
        <f>SUM(I587:I588)</f>
        <v>0</v>
      </c>
      <c r="J585" s="41">
        <f>SUM(J587:J588)</f>
        <v>0</v>
      </c>
    </row>
    <row r="586" spans="1:10" ht="25.5" customHeight="1" hidden="1">
      <c r="A586" s="33"/>
      <c r="B586" s="25"/>
      <c r="C586" s="26"/>
      <c r="D586" s="26"/>
      <c r="E586" s="26"/>
      <c r="F586" s="38" t="s">
        <v>297</v>
      </c>
      <c r="G586" s="39"/>
      <c r="H586" s="40">
        <f t="shared" si="9"/>
        <v>0</v>
      </c>
      <c r="I586" s="41"/>
      <c r="J586" s="41"/>
    </row>
    <row r="587" spans="1:10" ht="25.5" customHeight="1" hidden="1">
      <c r="A587" s="33"/>
      <c r="B587" s="25"/>
      <c r="C587" s="26"/>
      <c r="D587" s="26"/>
      <c r="E587" s="26"/>
      <c r="F587" s="38" t="s">
        <v>298</v>
      </c>
      <c r="G587" s="39"/>
      <c r="H587" s="40">
        <f t="shared" si="9"/>
        <v>0</v>
      </c>
      <c r="I587" s="41"/>
      <c r="J587" s="41"/>
    </row>
    <row r="588" spans="1:10" ht="25.5" customHeight="1" hidden="1">
      <c r="A588" s="33"/>
      <c r="B588" s="25"/>
      <c r="C588" s="26"/>
      <c r="D588" s="26"/>
      <c r="E588" s="26"/>
      <c r="F588" s="38" t="s">
        <v>298</v>
      </c>
      <c r="G588" s="39"/>
      <c r="H588" s="40">
        <f t="shared" si="9"/>
        <v>0</v>
      </c>
      <c r="I588" s="41"/>
      <c r="J588" s="41"/>
    </row>
    <row r="589" spans="1:10" ht="25.5" customHeight="1" hidden="1">
      <c r="A589" s="33">
        <v>3030</v>
      </c>
      <c r="B589" s="25" t="s">
        <v>384</v>
      </c>
      <c r="C589" s="26">
        <v>3</v>
      </c>
      <c r="D589" s="26">
        <v>0</v>
      </c>
      <c r="E589" s="26"/>
      <c r="F589" s="34" t="s">
        <v>862</v>
      </c>
      <c r="G589" s="35" t="s">
        <v>119</v>
      </c>
      <c r="H589" s="40">
        <f t="shared" si="9"/>
        <v>0</v>
      </c>
      <c r="I589" s="41">
        <f>SUM(I590)</f>
        <v>0</v>
      </c>
      <c r="J589" s="41">
        <f>SUM(J590)</f>
        <v>0</v>
      </c>
    </row>
    <row r="590" spans="1:10" s="37" customFormat="1" ht="25.5" customHeight="1" hidden="1">
      <c r="A590" s="33">
        <v>3031</v>
      </c>
      <c r="B590" s="25" t="s">
        <v>384</v>
      </c>
      <c r="C590" s="26">
        <v>3</v>
      </c>
      <c r="D590" s="26">
        <v>1</v>
      </c>
      <c r="E590" s="26"/>
      <c r="F590" s="38" t="s">
        <v>118</v>
      </c>
      <c r="G590" s="35"/>
      <c r="H590" s="40">
        <f t="shared" si="9"/>
        <v>0</v>
      </c>
      <c r="I590" s="63"/>
      <c r="J590" s="63"/>
    </row>
    <row r="591" spans="1:10" ht="25.5" customHeight="1" hidden="1">
      <c r="A591" s="33">
        <v>3040</v>
      </c>
      <c r="B591" s="25" t="s">
        <v>384</v>
      </c>
      <c r="C591" s="26">
        <v>4</v>
      </c>
      <c r="D591" s="26">
        <v>0</v>
      </c>
      <c r="E591" s="26"/>
      <c r="F591" s="34" t="s">
        <v>863</v>
      </c>
      <c r="G591" s="35" t="s">
        <v>121</v>
      </c>
      <c r="H591" s="40">
        <f t="shared" si="9"/>
        <v>0</v>
      </c>
      <c r="I591" s="41">
        <f>SUM(I592)</f>
        <v>0</v>
      </c>
      <c r="J591" s="41">
        <f>SUM(J592)</f>
        <v>0</v>
      </c>
    </row>
    <row r="592" spans="1:10" ht="25.5" customHeight="1" hidden="1">
      <c r="A592" s="33">
        <v>3041</v>
      </c>
      <c r="B592" s="25" t="s">
        <v>384</v>
      </c>
      <c r="C592" s="26">
        <v>4</v>
      </c>
      <c r="D592" s="26">
        <v>1</v>
      </c>
      <c r="E592" s="26"/>
      <c r="F592" s="38" t="s">
        <v>120</v>
      </c>
      <c r="G592" s="51" t="s">
        <v>122</v>
      </c>
      <c r="H592" s="40">
        <f t="shared" si="9"/>
        <v>0</v>
      </c>
      <c r="I592" s="41">
        <f>SUM(I594:I595)</f>
        <v>0</v>
      </c>
      <c r="J592" s="41">
        <f>SUM(J594:J595)</f>
        <v>0</v>
      </c>
    </row>
    <row r="593" spans="1:10" ht="25.5" customHeight="1" hidden="1">
      <c r="A593" s="33"/>
      <c r="B593" s="25"/>
      <c r="C593" s="26"/>
      <c r="D593" s="26"/>
      <c r="E593" s="26"/>
      <c r="F593" s="38" t="s">
        <v>297</v>
      </c>
      <c r="G593" s="39"/>
      <c r="H593" s="40">
        <f t="shared" si="9"/>
        <v>0</v>
      </c>
      <c r="I593" s="41"/>
      <c r="J593" s="41"/>
    </row>
    <row r="594" spans="1:10" ht="25.5" customHeight="1" hidden="1">
      <c r="A594" s="33"/>
      <c r="B594" s="25"/>
      <c r="C594" s="26"/>
      <c r="D594" s="26"/>
      <c r="E594" s="26"/>
      <c r="F594" s="38" t="s">
        <v>298</v>
      </c>
      <c r="G594" s="39"/>
      <c r="H594" s="40">
        <f t="shared" si="9"/>
        <v>0</v>
      </c>
      <c r="I594" s="41"/>
      <c r="J594" s="41"/>
    </row>
    <row r="595" spans="1:10" ht="25.5" customHeight="1" hidden="1">
      <c r="A595" s="33"/>
      <c r="B595" s="25"/>
      <c r="C595" s="26"/>
      <c r="D595" s="26"/>
      <c r="E595" s="26"/>
      <c r="F595" s="38" t="s">
        <v>298</v>
      </c>
      <c r="G595" s="39"/>
      <c r="H595" s="40">
        <f t="shared" si="9"/>
        <v>0</v>
      </c>
      <c r="I595" s="41"/>
      <c r="J595" s="41"/>
    </row>
    <row r="596" spans="1:10" ht="25.5" customHeight="1" hidden="1">
      <c r="A596" s="33">
        <v>3050</v>
      </c>
      <c r="B596" s="25" t="s">
        <v>384</v>
      </c>
      <c r="C596" s="26">
        <v>5</v>
      </c>
      <c r="D596" s="26">
        <v>0</v>
      </c>
      <c r="E596" s="26"/>
      <c r="F596" s="34" t="s">
        <v>864</v>
      </c>
      <c r="G596" s="35" t="s">
        <v>124</v>
      </c>
      <c r="H596" s="40">
        <f t="shared" si="9"/>
        <v>0</v>
      </c>
      <c r="I596" s="41">
        <f>SUM(I597)</f>
        <v>0</v>
      </c>
      <c r="J596" s="41">
        <f>SUM(J597)</f>
        <v>0</v>
      </c>
    </row>
    <row r="597" spans="1:10" ht="25.5" customHeight="1" hidden="1">
      <c r="A597" s="33">
        <v>3051</v>
      </c>
      <c r="B597" s="25" t="s">
        <v>384</v>
      </c>
      <c r="C597" s="26">
        <v>5</v>
      </c>
      <c r="D597" s="26">
        <v>1</v>
      </c>
      <c r="E597" s="26"/>
      <c r="F597" s="38" t="s">
        <v>123</v>
      </c>
      <c r="G597" s="51" t="s">
        <v>124</v>
      </c>
      <c r="H597" s="40">
        <f t="shared" si="9"/>
        <v>0</v>
      </c>
      <c r="I597" s="41">
        <f>SUM(I599:I600)</f>
        <v>0</v>
      </c>
      <c r="J597" s="41">
        <f>SUM(J599:J600)</f>
        <v>0</v>
      </c>
    </row>
    <row r="598" spans="1:10" ht="25.5" customHeight="1" hidden="1">
      <c r="A598" s="33"/>
      <c r="B598" s="25"/>
      <c r="C598" s="26"/>
      <c r="D598" s="26"/>
      <c r="E598" s="26"/>
      <c r="F598" s="38" t="s">
        <v>297</v>
      </c>
      <c r="G598" s="39"/>
      <c r="H598" s="40">
        <f t="shared" si="9"/>
        <v>0</v>
      </c>
      <c r="I598" s="41"/>
      <c r="J598" s="41"/>
    </row>
    <row r="599" spans="1:10" ht="25.5" customHeight="1" hidden="1">
      <c r="A599" s="33"/>
      <c r="B599" s="25"/>
      <c r="C599" s="26"/>
      <c r="D599" s="26"/>
      <c r="E599" s="26"/>
      <c r="F599" s="38" t="s">
        <v>298</v>
      </c>
      <c r="G599" s="39"/>
      <c r="H599" s="40">
        <f t="shared" si="9"/>
        <v>0</v>
      </c>
      <c r="I599" s="41"/>
      <c r="J599" s="41"/>
    </row>
    <row r="600" spans="1:10" ht="25.5" customHeight="1" hidden="1">
      <c r="A600" s="33"/>
      <c r="B600" s="25"/>
      <c r="C600" s="26"/>
      <c r="D600" s="26"/>
      <c r="E600" s="26"/>
      <c r="F600" s="38" t="s">
        <v>298</v>
      </c>
      <c r="G600" s="39"/>
      <c r="H600" s="40">
        <f t="shared" si="9"/>
        <v>0</v>
      </c>
      <c r="I600" s="41"/>
      <c r="J600" s="41"/>
    </row>
    <row r="601" spans="1:10" ht="25.5" customHeight="1" hidden="1">
      <c r="A601" s="33">
        <v>3060</v>
      </c>
      <c r="B601" s="25" t="s">
        <v>384</v>
      </c>
      <c r="C601" s="26">
        <v>6</v>
      </c>
      <c r="D601" s="26">
        <v>0</v>
      </c>
      <c r="E601" s="26"/>
      <c r="F601" s="34" t="s">
        <v>865</v>
      </c>
      <c r="G601" s="35" t="s">
        <v>126</v>
      </c>
      <c r="H601" s="40">
        <f t="shared" si="9"/>
        <v>0</v>
      </c>
      <c r="I601" s="41">
        <f>SUM(I602)</f>
        <v>0</v>
      </c>
      <c r="J601" s="41">
        <f>SUM(J602)</f>
        <v>0</v>
      </c>
    </row>
    <row r="602" spans="1:10" ht="25.5" customHeight="1" hidden="1">
      <c r="A602" s="33">
        <v>3061</v>
      </c>
      <c r="B602" s="25" t="s">
        <v>384</v>
      </c>
      <c r="C602" s="26">
        <v>6</v>
      </c>
      <c r="D602" s="26">
        <v>1</v>
      </c>
      <c r="E602" s="26"/>
      <c r="F602" s="38" t="s">
        <v>125</v>
      </c>
      <c r="G602" s="51" t="s">
        <v>126</v>
      </c>
      <c r="H602" s="40">
        <f t="shared" si="9"/>
        <v>0</v>
      </c>
      <c r="I602" s="41">
        <f>SUM(I604:I605)</f>
        <v>0</v>
      </c>
      <c r="J602" s="41">
        <f>SUM(J604:J605)</f>
        <v>0</v>
      </c>
    </row>
    <row r="603" spans="1:10" ht="25.5" customHeight="1" hidden="1">
      <c r="A603" s="33"/>
      <c r="B603" s="25"/>
      <c r="C603" s="26"/>
      <c r="D603" s="26"/>
      <c r="E603" s="26"/>
      <c r="F603" s="38" t="s">
        <v>297</v>
      </c>
      <c r="G603" s="39"/>
      <c r="H603" s="40">
        <f t="shared" si="9"/>
        <v>0</v>
      </c>
      <c r="I603" s="41"/>
      <c r="J603" s="41"/>
    </row>
    <row r="604" spans="1:10" ht="25.5" customHeight="1" hidden="1">
      <c r="A604" s="33"/>
      <c r="B604" s="25"/>
      <c r="C604" s="26"/>
      <c r="D604" s="26"/>
      <c r="E604" s="26"/>
      <c r="F604" s="38" t="s">
        <v>298</v>
      </c>
      <c r="G604" s="39"/>
      <c r="H604" s="40">
        <f t="shared" si="9"/>
        <v>0</v>
      </c>
      <c r="I604" s="41"/>
      <c r="J604" s="41"/>
    </row>
    <row r="605" spans="1:10" ht="25.5" customHeight="1" hidden="1">
      <c r="A605" s="33"/>
      <c r="B605" s="25"/>
      <c r="C605" s="26"/>
      <c r="D605" s="26"/>
      <c r="E605" s="26"/>
      <c r="F605" s="38" t="s">
        <v>298</v>
      </c>
      <c r="G605" s="39"/>
      <c r="H605" s="40">
        <f t="shared" si="9"/>
        <v>0</v>
      </c>
      <c r="I605" s="41"/>
      <c r="J605" s="41"/>
    </row>
    <row r="606" spans="1:10" ht="25.5" customHeight="1">
      <c r="A606" s="33">
        <v>3070</v>
      </c>
      <c r="B606" s="25" t="s">
        <v>384</v>
      </c>
      <c r="C606" s="26">
        <v>7</v>
      </c>
      <c r="D606" s="26">
        <v>0</v>
      </c>
      <c r="E606" s="26"/>
      <c r="F606" s="34" t="s">
        <v>866</v>
      </c>
      <c r="G606" s="35" t="s">
        <v>128</v>
      </c>
      <c r="H606" s="40">
        <f t="shared" si="9"/>
        <v>25000</v>
      </c>
      <c r="I606" s="41">
        <f>SUM(I607)</f>
        <v>25000</v>
      </c>
      <c r="J606" s="41">
        <f>SUM(J607)</f>
        <v>0</v>
      </c>
    </row>
    <row r="607" spans="1:10" ht="25.5" customHeight="1">
      <c r="A607" s="33">
        <v>3071</v>
      </c>
      <c r="B607" s="25" t="s">
        <v>384</v>
      </c>
      <c r="C607" s="26">
        <v>7</v>
      </c>
      <c r="D607" s="26">
        <v>1</v>
      </c>
      <c r="E607" s="26"/>
      <c r="F607" s="38" t="s">
        <v>127</v>
      </c>
      <c r="G607" s="51" t="s">
        <v>130</v>
      </c>
      <c r="H607" s="40">
        <f t="shared" si="9"/>
        <v>25000</v>
      </c>
      <c r="I607" s="41">
        <f>SUM(I609:I610)</f>
        <v>25000</v>
      </c>
      <c r="J607" s="41">
        <f>SUM(J609:J610)</f>
        <v>0</v>
      </c>
    </row>
    <row r="608" spans="1:10" ht="25.5" customHeight="1" hidden="1">
      <c r="A608" s="33"/>
      <c r="B608" s="25"/>
      <c r="C608" s="26"/>
      <c r="D608" s="26"/>
      <c r="E608" s="26"/>
      <c r="F608" s="38" t="s">
        <v>297</v>
      </c>
      <c r="G608" s="39"/>
      <c r="H608" s="40"/>
      <c r="I608" s="41"/>
      <c r="J608" s="41"/>
    </row>
    <row r="609" spans="1:10" ht="17.25" customHeight="1">
      <c r="A609" s="33"/>
      <c r="B609" s="25"/>
      <c r="C609" s="26"/>
      <c r="D609" s="824"/>
      <c r="E609" s="33">
        <v>4729</v>
      </c>
      <c r="F609" s="58" t="s">
        <v>426</v>
      </c>
      <c r="G609" s="39"/>
      <c r="H609" s="40">
        <f t="shared" si="9"/>
        <v>25000</v>
      </c>
      <c r="I609" s="41">
        <f>'[3]Բյուջե-2023'!$AP$39</f>
        <v>25000</v>
      </c>
      <c r="J609" s="41"/>
    </row>
    <row r="610" spans="1:10" ht="25.5" customHeight="1" hidden="1">
      <c r="A610" s="33"/>
      <c r="B610" s="25"/>
      <c r="C610" s="26"/>
      <c r="D610" s="26"/>
      <c r="E610" s="26"/>
      <c r="F610" s="38" t="s">
        <v>298</v>
      </c>
      <c r="G610" s="39"/>
      <c r="H610" s="40">
        <f t="shared" si="9"/>
        <v>0</v>
      </c>
      <c r="I610" s="41"/>
      <c r="J610" s="41"/>
    </row>
    <row r="611" spans="1:10" ht="25.5" customHeight="1" hidden="1">
      <c r="A611" s="33">
        <v>3080</v>
      </c>
      <c r="B611" s="25" t="s">
        <v>384</v>
      </c>
      <c r="C611" s="26">
        <v>8</v>
      </c>
      <c r="D611" s="26">
        <v>0</v>
      </c>
      <c r="E611" s="26"/>
      <c r="F611" s="34" t="s">
        <v>867</v>
      </c>
      <c r="G611" s="35" t="s">
        <v>132</v>
      </c>
      <c r="H611" s="40">
        <f t="shared" si="9"/>
        <v>0</v>
      </c>
      <c r="I611" s="41">
        <f>SUM(I612)</f>
        <v>0</v>
      </c>
      <c r="J611" s="41">
        <f>SUM(J612)</f>
        <v>0</v>
      </c>
    </row>
    <row r="612" spans="1:10" ht="25.5" customHeight="1" hidden="1">
      <c r="A612" s="33">
        <v>3081</v>
      </c>
      <c r="B612" s="25" t="s">
        <v>384</v>
      </c>
      <c r="C612" s="26">
        <v>8</v>
      </c>
      <c r="D612" s="26">
        <v>1</v>
      </c>
      <c r="E612" s="26"/>
      <c r="F612" s="38" t="s">
        <v>867</v>
      </c>
      <c r="G612" s="51" t="s">
        <v>133</v>
      </c>
      <c r="H612" s="40">
        <f t="shared" si="9"/>
        <v>0</v>
      </c>
      <c r="I612" s="41"/>
      <c r="J612" s="41">
        <f>SUM(J613)</f>
        <v>0</v>
      </c>
    </row>
    <row r="613" spans="1:10" ht="25.5" customHeight="1" hidden="1">
      <c r="A613" s="33">
        <v>3090</v>
      </c>
      <c r="B613" s="25" t="s">
        <v>384</v>
      </c>
      <c r="C613" s="24">
        <v>9</v>
      </c>
      <c r="D613" s="26">
        <v>0</v>
      </c>
      <c r="E613" s="26"/>
      <c r="F613" s="34" t="s">
        <v>868</v>
      </c>
      <c r="G613" s="35" t="s">
        <v>135</v>
      </c>
      <c r="H613" s="40">
        <f t="shared" si="9"/>
        <v>0</v>
      </c>
      <c r="I613" s="41">
        <f>SUM(I614+I616)</f>
        <v>0</v>
      </c>
      <c r="J613" s="41">
        <f>SUM(J614+J616)</f>
        <v>0</v>
      </c>
    </row>
    <row r="614" spans="1:10" ht="25.5" customHeight="1" hidden="1">
      <c r="A614" s="33">
        <v>3091</v>
      </c>
      <c r="B614" s="25" t="s">
        <v>384</v>
      </c>
      <c r="C614" s="24">
        <v>9</v>
      </c>
      <c r="D614" s="26">
        <v>1</v>
      </c>
      <c r="E614" s="26"/>
      <c r="F614" s="38" t="s">
        <v>134</v>
      </c>
      <c r="G614" s="51" t="s">
        <v>136</v>
      </c>
      <c r="H614" s="40">
        <f t="shared" si="9"/>
        <v>0</v>
      </c>
      <c r="I614" s="41"/>
      <c r="J614" s="41"/>
    </row>
    <row r="615" spans="1:10" ht="25.5" customHeight="1" hidden="1">
      <c r="A615" s="33"/>
      <c r="B615" s="25"/>
      <c r="C615" s="26"/>
      <c r="D615" s="26"/>
      <c r="E615" s="26"/>
      <c r="F615" s="38" t="s">
        <v>297</v>
      </c>
      <c r="G615" s="39"/>
      <c r="H615" s="40"/>
      <c r="I615" s="41"/>
      <c r="J615" s="41"/>
    </row>
    <row r="616" spans="1:10" ht="25.5" customHeight="1" hidden="1">
      <c r="A616" s="33">
        <v>3092</v>
      </c>
      <c r="B616" s="25" t="s">
        <v>384</v>
      </c>
      <c r="C616" s="24">
        <v>9</v>
      </c>
      <c r="D616" s="26">
        <v>2</v>
      </c>
      <c r="E616" s="26"/>
      <c r="F616" s="38" t="s">
        <v>405</v>
      </c>
      <c r="G616" s="51"/>
      <c r="H616" s="40">
        <f aca="true" t="shared" si="10" ref="H616:H625">SUM(I616:J616)</f>
        <v>0</v>
      </c>
      <c r="I616" s="41">
        <f>SUM(I618:I619)</f>
        <v>0</v>
      </c>
      <c r="J616" s="41">
        <f>SUM(J618:J619)</f>
        <v>0</v>
      </c>
    </row>
    <row r="617" spans="1:10" ht="25.5" customHeight="1" hidden="1">
      <c r="A617" s="33"/>
      <c r="B617" s="25"/>
      <c r="C617" s="26"/>
      <c r="D617" s="26"/>
      <c r="E617" s="26"/>
      <c r="F617" s="38" t="s">
        <v>297</v>
      </c>
      <c r="G617" s="39"/>
      <c r="H617" s="40">
        <f t="shared" si="10"/>
        <v>0</v>
      </c>
      <c r="I617" s="41"/>
      <c r="J617" s="41"/>
    </row>
    <row r="618" spans="1:10" ht="25.5" customHeight="1" hidden="1">
      <c r="A618" s="33"/>
      <c r="B618" s="25"/>
      <c r="C618" s="26"/>
      <c r="D618" s="26"/>
      <c r="E618" s="26"/>
      <c r="F618" s="38"/>
      <c r="G618" s="39"/>
      <c r="H618" s="40">
        <f t="shared" si="10"/>
        <v>0</v>
      </c>
      <c r="I618" s="41"/>
      <c r="J618" s="41"/>
    </row>
    <row r="619" spans="1:10" ht="25.5" customHeight="1" hidden="1">
      <c r="A619" s="33"/>
      <c r="B619" s="25"/>
      <c r="C619" s="26"/>
      <c r="D619" s="26"/>
      <c r="E619" s="26"/>
      <c r="F619" s="38" t="s">
        <v>298</v>
      </c>
      <c r="G619" s="39"/>
      <c r="H619" s="40">
        <f t="shared" si="10"/>
        <v>0</v>
      </c>
      <c r="I619" s="41"/>
      <c r="J619" s="41"/>
    </row>
    <row r="620" spans="1:10" s="31" customFormat="1" ht="25.5" customHeight="1">
      <c r="A620" s="24">
        <v>3100</v>
      </c>
      <c r="B620" s="25" t="s">
        <v>385</v>
      </c>
      <c r="C620" s="25">
        <v>0</v>
      </c>
      <c r="D620" s="25">
        <v>0</v>
      </c>
      <c r="E620" s="25"/>
      <c r="F620" s="64" t="s">
        <v>943</v>
      </c>
      <c r="G620" s="55"/>
      <c r="H620" s="40">
        <f t="shared" si="10"/>
        <v>72293.11600000001</v>
      </c>
      <c r="I620" s="40">
        <f>SUM(I621)</f>
        <v>72293.11600000001</v>
      </c>
      <c r="J620" s="40">
        <f>SUM(J621)</f>
        <v>0</v>
      </c>
    </row>
    <row r="621" spans="1:10" ht="24">
      <c r="A621" s="33">
        <v>3110</v>
      </c>
      <c r="B621" s="65" t="s">
        <v>385</v>
      </c>
      <c r="C621" s="65">
        <v>1</v>
      </c>
      <c r="D621" s="65">
        <v>0</v>
      </c>
      <c r="E621" s="65"/>
      <c r="F621" s="60" t="s">
        <v>869</v>
      </c>
      <c r="G621" s="51"/>
      <c r="H621" s="40">
        <f t="shared" si="10"/>
        <v>72293.11600000001</v>
      </c>
      <c r="I621" s="41">
        <f>SUM(I622)</f>
        <v>72293.11600000001</v>
      </c>
      <c r="J621" s="41">
        <f>SUM(J622)</f>
        <v>0</v>
      </c>
    </row>
    <row r="622" spans="1:10" ht="15.75">
      <c r="A622" s="33">
        <v>3112</v>
      </c>
      <c r="B622" s="65" t="s">
        <v>385</v>
      </c>
      <c r="C622" s="65">
        <v>1</v>
      </c>
      <c r="D622" s="65">
        <v>2</v>
      </c>
      <c r="E622" s="65"/>
      <c r="F622" s="61" t="s">
        <v>186</v>
      </c>
      <c r="G622" s="51"/>
      <c r="H622" s="40">
        <f t="shared" si="10"/>
        <v>72293.11600000001</v>
      </c>
      <c r="I622" s="41">
        <f>I625</f>
        <v>72293.11600000001</v>
      </c>
      <c r="J622" s="41">
        <f>SUM(J624:J625)</f>
        <v>0</v>
      </c>
    </row>
    <row r="623" spans="1:10" ht="38.25" customHeight="1" hidden="1">
      <c r="A623" s="33"/>
      <c r="B623" s="25"/>
      <c r="C623" s="26"/>
      <c r="D623" s="26"/>
      <c r="E623" s="26"/>
      <c r="F623" s="38" t="s">
        <v>297</v>
      </c>
      <c r="G623" s="39"/>
      <c r="H623" s="40"/>
      <c r="I623" s="41"/>
      <c r="J623" s="41"/>
    </row>
    <row r="624" spans="1:10" ht="15.75">
      <c r="A624" s="33"/>
      <c r="B624" s="25"/>
      <c r="C624" s="26"/>
      <c r="D624" s="26"/>
      <c r="E624" s="33">
        <v>4891</v>
      </c>
      <c r="F624" s="58" t="s">
        <v>870</v>
      </c>
      <c r="G624" s="39"/>
      <c r="H624" s="40"/>
      <c r="I624" s="41"/>
      <c r="J624" s="41"/>
    </row>
    <row r="625" spans="1:10" ht="15.75">
      <c r="A625" s="33">
        <v>72785</v>
      </c>
      <c r="B625" s="25" t="s">
        <v>1034</v>
      </c>
      <c r="C625" s="26">
        <v>72785</v>
      </c>
      <c r="D625" s="26">
        <v>72785</v>
      </c>
      <c r="E625" s="26"/>
      <c r="F625" s="38" t="s">
        <v>186</v>
      </c>
      <c r="G625" s="39"/>
      <c r="H625" s="40">
        <f t="shared" si="10"/>
        <v>72293.11600000001</v>
      </c>
      <c r="I625" s="41">
        <f>'[4]Բյուջե-2023'!$C$41</f>
        <v>72293.11600000001</v>
      </c>
      <c r="J625" s="41"/>
    </row>
    <row r="626" spans="2:5" ht="15.75">
      <c r="B626" s="66"/>
      <c r="C626" s="67"/>
      <c r="D626" s="68"/>
      <c r="E626" s="68"/>
    </row>
    <row r="627" spans="2:5" ht="15.75">
      <c r="B627" s="70"/>
      <c r="C627" s="67"/>
      <c r="D627" s="68"/>
      <c r="E627" s="68"/>
    </row>
    <row r="628" spans="2:6" ht="15.75">
      <c r="B628" s="70"/>
      <c r="C628" s="67"/>
      <c r="D628" s="68"/>
      <c r="E628" s="68"/>
      <c r="F628" s="1"/>
    </row>
    <row r="629" spans="2:5" ht="15.75">
      <c r="B629" s="70"/>
      <c r="C629" s="71"/>
      <c r="D629" s="72"/>
      <c r="E629" s="72"/>
    </row>
  </sheetData>
  <sheetProtection/>
  <mergeCells count="12">
    <mergeCell ref="A1:J1"/>
    <mergeCell ref="A2:J2"/>
    <mergeCell ref="I3:J3"/>
    <mergeCell ref="H4:H5"/>
    <mergeCell ref="I4:J4"/>
    <mergeCell ref="A4:A5"/>
    <mergeCell ref="E4:E5"/>
    <mergeCell ref="F4:F5"/>
    <mergeCell ref="G4:G5"/>
    <mergeCell ref="B4:B5"/>
    <mergeCell ref="C4:C5"/>
    <mergeCell ref="D4:D5"/>
  </mergeCells>
  <printOptions/>
  <pageMargins left="0.38" right="0.17" top="0.17" bottom="0.16" header="0.17" footer="0.24"/>
  <pageSetup firstPageNumber="24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HASHVAPAH</cp:lastModifiedBy>
  <cp:lastPrinted>2023-01-18T12:26:04Z</cp:lastPrinted>
  <dcterms:created xsi:type="dcterms:W3CDTF">1996-10-14T23:33:28Z</dcterms:created>
  <dcterms:modified xsi:type="dcterms:W3CDTF">2023-02-07T13:08:38Z</dcterms:modified>
  <cp:category/>
  <cp:version/>
  <cp:contentType/>
  <cp:contentStatus/>
</cp:coreProperties>
</file>