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<sst xmlns="http://schemas.openxmlformats.org/spreadsheetml/2006/main" count="3080" uniqueCount="1135">
  <si>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</si>
  <si>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</si>
  <si>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</si>
  <si>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</si>
  <si>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</si>
  <si>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</si>
  <si>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</si>
  <si>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</si>
  <si>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</si>
  <si>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</si>
  <si>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</si>
  <si>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</si>
  <si>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</si>
  <si>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</si>
  <si>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</si>
  <si>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</si>
  <si>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</si>
  <si>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</si>
  <si>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</si>
  <si>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</si>
  <si>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</si>
  <si>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</si>
  <si>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</si>
  <si>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</si>
  <si>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</si>
  <si>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</si>
  <si>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</si>
  <si>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</si>
  <si>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</si>
  <si>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</si>
  <si>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</si>
  <si>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</si>
  <si>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</si>
  <si>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</si>
  <si>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</si>
  <si>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</si>
  <si>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</si>
  <si>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</si>
  <si>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</si>
  <si>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</si>
  <si>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</si>
  <si>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</si>
  <si>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</si>
  <si>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</si>
  <si>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</si>
  <si>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</si>
  <si>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</si>
  <si>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</si>
  <si>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</si>
  <si>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</si>
  <si>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</si>
  <si>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</si>
  <si>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</si>
  <si>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</si>
  <si>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</si>
  <si>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</si>
  <si>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</si>
  <si>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</si>
  <si>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</si>
  <si>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</si>
  <si>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</si>
  <si>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</si>
  <si>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</si>
  <si>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</si>
  <si>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</si>
  <si>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</si>
  <si>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</si>
  <si>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</si>
  <si>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</si>
  <si>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</si>
  <si>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</si>
  <si>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</si>
  <si>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</si>
  <si>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</si>
  <si>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</si>
  <si>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</si>
  <si>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</si>
  <si>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</si>
  <si>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</si>
  <si>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</si>
  <si>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</si>
  <si>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</si>
  <si>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</si>
  <si>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</si>
  <si>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</si>
  <si>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</si>
  <si>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</si>
  <si>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</si>
  <si>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</si>
  <si>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</si>
  <si>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</si>
  <si>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</si>
  <si>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</si>
  <si>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</si>
  <si>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</si>
  <si>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</si>
  <si>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</si>
  <si>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</si>
  <si>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</si>
  <si>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</si>
  <si>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</si>
  <si>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</si>
  <si>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</si>
  <si>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</si>
  <si>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</si>
  <si>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</si>
  <si>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</si>
  <si>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</si>
  <si>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</si>
  <si>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</si>
  <si>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</si>
  <si>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</si>
  <si>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</si>
  <si>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</si>
  <si>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</si>
  <si>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</si>
  <si>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</si>
  <si>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</si>
  <si>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</si>
  <si>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</si>
  <si>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</si>
  <si>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</si>
  <si>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</si>
  <si>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</si>
  <si>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</si>
  <si>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</si>
  <si>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</si>
  <si>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</si>
  <si>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</si>
  <si>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</si>
  <si>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</si>
  <si>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</si>
  <si>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</si>
  <si>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</si>
  <si>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</si>
  <si>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</si>
  <si>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</si>
  <si>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</si>
  <si>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</si>
  <si>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</si>
  <si>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</si>
  <si>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</si>
  <si>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</si>
  <si>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</si>
  <si>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</si>
  <si>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</si>
  <si>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</si>
  <si>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</si>
  <si>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</si>
  <si>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</si>
  <si>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</si>
  <si>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</si>
  <si>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</si>
  <si>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</si>
  <si>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</si>
  <si>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</si>
  <si>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</si>
  <si>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</si>
  <si>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</si>
  <si>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</si>
  <si>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</si>
  <si>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</si>
  <si>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</si>
  <si>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</si>
  <si>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</si>
  <si>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</si>
  <si>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</si>
  <si>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</si>
  <si>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</si>
  <si>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</si>
  <si>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</si>
  <si>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</si>
  <si>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</si>
  <si>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</si>
  <si>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</si>
  <si>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</si>
  <si>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</si>
  <si>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</si>
  <si>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</si>
  <si>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</si>
  <si>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</si>
  <si>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</si>
  <si>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</si>
  <si>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</si>
  <si>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</si>
  <si>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</si>
  <si>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</si>
  <si>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</si>
  <si>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</si>
  <si>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</si>
  <si>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</si>
  <si>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</si>
  <si>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</si>
  <si>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</si>
  <si>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</si>
  <si>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</si>
  <si>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</si>
  <si>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</si>
  <si>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</si>
  <si>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</si>
  <si>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</si>
  <si>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</si>
  <si>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</si>
  <si>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</si>
  <si>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</si>
  <si>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</si>
  <si>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</si>
  <si>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</si>
  <si>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</si>
  <si>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</si>
  <si>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</si>
  <si>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</si>
  <si>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</si>
  <si>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</si>
  <si>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</si>
  <si>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</si>
  <si>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</si>
  <si>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</si>
  <si>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</si>
  <si>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</si>
  <si>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</si>
  <si>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</si>
  <si>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</si>
  <si>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</si>
  <si>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</si>
  <si>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</si>
  <si>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</si>
  <si>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</si>
  <si>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</si>
  <si>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</si>
  <si>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</si>
  <si>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</si>
  <si>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</si>
  <si>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</si>
  <si>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</si>
  <si>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</si>
  <si>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</si>
  <si>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</si>
  <si>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</si>
  <si>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</si>
  <si>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</si>
  <si>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</si>
  <si>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</si>
  <si>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</si>
  <si>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</si>
  <si>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</si>
  <si>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</si>
  <si>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</si>
  <si>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</si>
  <si>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</si>
  <si>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</si>
  <si>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</si>
  <si>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</si>
  <si>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</si>
  <si>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</si>
  <si>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</si>
  <si>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</si>
  <si>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</si>
  <si>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</si>
  <si>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</si>
  <si>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</si>
  <si>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</si>
  <si>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</si>
  <si>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</si>
  <si>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</si>
  <si>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</si>
  <si>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</si>
  <si>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</si>
  <si>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</si>
  <si>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</si>
  <si>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</si>
  <si>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</si>
  <si>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</si>
  <si>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</si>
  <si>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</si>
  <si>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</si>
  <si>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</si>
  <si>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</si>
  <si>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</si>
  <si>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</si>
  <si>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</si>
  <si>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</si>
  <si>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</si>
  <si>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</si>
  <si>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</si>
  <si>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</si>
  <si>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</si>
  <si>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</si>
  <si>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</si>
  <si>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</si>
  <si>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</si>
  <si>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</si>
  <si>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</si>
  <si>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</si>
  <si>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</si>
  <si>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</si>
  <si>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</si>
  <si>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</si>
  <si>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</si>
  <si>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</si>
  <si>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</si>
  <si>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</si>
  <si>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</si>
  <si>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</si>
  <si>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</si>
  <si>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</si>
  <si>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</si>
  <si>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</si>
  <si>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</si>
  <si>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</si>
  <si>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</si>
  <si>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</si>
  <si>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</si>
  <si>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</si>
  <si>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</si>
  <si>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</si>
  <si>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</si>
  <si>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</si>
  <si>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</si>
  <si>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</si>
  <si>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</si>
  <si>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</si>
  <si>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</si>
  <si>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</si>
  <si>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</si>
  <si>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</si>
  <si>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</si>
  <si>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</si>
  <si>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</si>
  <si>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</si>
  <si>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</si>
  <si>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</si>
  <si>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</si>
  <si>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</si>
  <si>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</si>
  <si>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</si>
  <si>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</si>
  <si>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</si>
  <si>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</si>
  <si>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</si>
  <si>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</si>
  <si>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</si>
  <si>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</si>
  <si>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</si>
  <si>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</si>
  <si>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</si>
  <si>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</si>
  <si>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</si>
  <si>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</si>
  <si>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</si>
  <si>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</si>
  <si>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</si>
  <si>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</si>
  <si>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</si>
  <si>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</si>
  <si>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</si>
  <si>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</si>
  <si>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</si>
  <si>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</si>
  <si>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</si>
  <si>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</si>
  <si>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</si>
  <si>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</si>
  <si>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</si>
  <si>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</si>
  <si>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</si>
  <si>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</si>
  <si>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</si>
  <si>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</si>
  <si>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</si>
  <si>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</si>
  <si>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</si>
  <si>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</si>
  <si>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</si>
  <si>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</si>
  <si>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</si>
  <si>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</si>
  <si>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</si>
  <si>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</si>
  <si>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</si>
  <si>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</si>
  <si>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</si>
  <si>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</si>
  <si>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</si>
  <si>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</si>
  <si>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</si>
  <si>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</si>
  <si>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</si>
  <si>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</si>
  <si>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</si>
  <si>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</si>
  <si>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</si>
  <si>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</si>
  <si>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</si>
  <si>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</si>
  <si>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</si>
  <si>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</si>
  <si>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</si>
  <si>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</si>
  <si>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</si>
  <si>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</si>
  <si>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</si>
  <si>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</si>
  <si>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</si>
  <si>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</si>
  <si>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</si>
  <si>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</si>
  <si>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</si>
  <si>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</si>
  <si>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</si>
  <si>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</si>
  <si>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</si>
  <si>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</si>
  <si>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</si>
  <si>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</si>
  <si>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</si>
  <si>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</si>
  <si>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</si>
  <si>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</si>
  <si>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</si>
  <si>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</si>
  <si>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</si>
  <si>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</si>
  <si>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</si>
  <si>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</si>
  <si>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</si>
  <si>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</si>
  <si>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</si>
  <si>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</si>
  <si>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</si>
  <si>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</si>
  <si>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</si>
  <si>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</si>
  <si>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</si>
  <si>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</si>
  <si>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</si>
  <si>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</si>
  <si>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</si>
  <si>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</si>
  <si>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</si>
  <si>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</si>
  <si>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</si>
  <si>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</si>
  <si>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</si>
  <si>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</si>
  <si>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</si>
  <si>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</si>
  <si>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</si>
  <si>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</si>
  <si>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</si>
  <si>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</si>
  <si>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</si>
  <si>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</si>
  <si>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</si>
  <si>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</si>
  <si>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</si>
  <si>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</si>
  <si>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</si>
  <si>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</si>
  <si>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</si>
  <si>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</si>
  <si>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</si>
  <si>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</si>
  <si>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</si>
  <si>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</si>
  <si>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</si>
  <si>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</si>
  <si>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</si>
  <si>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</si>
  <si>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</si>
  <si>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</si>
  <si>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</si>
  <si>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</si>
  <si>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</si>
  <si>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</si>
  <si>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</si>
  <si>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</si>
  <si>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</si>
  <si>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</si>
  <si>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</si>
  <si>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</si>
  <si>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</si>
  <si>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</si>
  <si>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</si>
  <si>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</si>
  <si>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</si>
  <si>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</si>
  <si>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</si>
  <si>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</si>
  <si>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</si>
  <si>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</si>
  <si>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</si>
  <si>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</si>
  <si>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</si>
  <si>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</si>
  <si>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</si>
  <si>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</si>
  <si>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</si>
  <si>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</si>
  <si>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</si>
  <si>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</si>
  <si>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</si>
  <si>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</si>
  <si>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</si>
  <si>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</si>
  <si>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</si>
  <si>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</si>
  <si>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</si>
  <si>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</si>
  <si>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</si>
  <si>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</si>
  <si>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</si>
  <si>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</si>
  <si>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</si>
  <si>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</si>
  <si>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</si>
  <si>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</si>
  <si>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</si>
  <si>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</si>
  <si>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</si>
  <si>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</si>
  <si>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</si>
  <si>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</si>
  <si>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</si>
  <si>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</si>
  <si>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</si>
  <si>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</si>
  <si>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</si>
  <si>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</si>
  <si>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</si>
  <si>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</si>
  <si>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</si>
  <si>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</si>
  <si>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</si>
  <si>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</si>
  <si>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</si>
  <si>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</si>
  <si>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</si>
  <si>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</si>
  <si>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</si>
  <si>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</si>
  <si>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</si>
  <si>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</si>
  <si>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</si>
  <si>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</si>
  <si>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</si>
  <si>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</si>
  <si>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</si>
  <si>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</si>
  <si>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</si>
  <si>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</si>
  <si>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</si>
  <si>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</si>
  <si>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</si>
  <si>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</si>
  <si>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</si>
  <si>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</si>
  <si>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</si>
  <si>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</si>
  <si>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</si>
  <si>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</si>
  <si>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</si>
  <si>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</si>
  <si>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</si>
  <si>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</si>
  <si>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</si>
  <si>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</si>
  <si>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</si>
  <si>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</si>
  <si>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</si>
  <si>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</si>
  <si>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</si>
  <si>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</si>
  <si>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</si>
  <si>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</si>
  <si>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</si>
  <si>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</si>
  <si>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</si>
  <si>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</si>
  <si>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</si>
  <si>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</si>
  <si>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</si>
  <si>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</si>
  <si>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</si>
  <si>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</si>
  <si>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</si>
  <si>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</si>
  <si>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</si>
  <si>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</si>
  <si>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</si>
  <si>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</si>
  <si>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</si>
  <si>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</si>
  <si>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</si>
  <si>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</si>
  <si>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</si>
  <si>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</si>
  <si>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</si>
  <si>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</si>
  <si>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</si>
  <si>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</si>
  <si>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</si>
  <si>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</si>
  <si>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</si>
  <si>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</si>
  <si>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</si>
  <si>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</si>
  <si>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</si>
  <si>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</si>
  <si>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</si>
  <si>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</si>
  <si>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</si>
  <si>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</si>
  <si>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</si>
  <si>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</si>
  <si>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</si>
  <si>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</si>
  <si>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</si>
  <si>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</si>
  <si>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</si>
  <si>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</si>
  <si>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</si>
  <si>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</si>
  <si>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</si>
  <si>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</si>
  <si>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</si>
  <si>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</si>
  <si>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</si>
  <si>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</si>
  <si>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</si>
  <si>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</si>
  <si>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</si>
  <si>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</si>
  <si>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</si>
  <si>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</si>
  <si>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</si>
  <si>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</si>
  <si>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</si>
  <si>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</si>
  <si>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</si>
  <si>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</si>
  <si>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</si>
  <si>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</si>
  <si>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</si>
  <si>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</si>
  <si>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</si>
  <si>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</si>
  <si>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</si>
  <si>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</si>
  <si>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</si>
  <si>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</si>
  <si>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</si>
  <si>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</si>
  <si>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</si>
  <si>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</si>
  <si>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</si>
  <si>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</si>
  <si>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</si>
  <si>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</si>
  <si>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</si>
  <si>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</si>
  <si>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</si>
  <si>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</si>
  <si>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</si>
  <si>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</si>
  <si>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</si>
  <si>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</si>
  <si>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</si>
  <si>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</si>
  <si>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</si>
  <si>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</si>
  <si>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</si>
  <si>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</si>
  <si>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</si>
  <si>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</si>
  <si>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</si>
  <si>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</si>
  <si>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</si>
  <si>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</si>
  <si>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</si>
  <si>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</si>
  <si>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</si>
  <si>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</si>
  <si>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</si>
  <si>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</si>
  <si>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</si>
  <si>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</si>
  <si>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</si>
  <si>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</si>
  <si>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</si>
  <si>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</si>
  <si>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</si>
  <si>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</si>
  <si>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</si>
  <si>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</si>
  <si>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</si>
  <si>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</si>
  <si>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</si>
  <si>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</si>
  <si>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</si>
  <si>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</si>
  <si>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</si>
  <si>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</si>
  <si>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</si>
  <si>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</si>
  <si>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</si>
  <si>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</si>
  <si>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</si>
  <si>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</si>
  <si>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</si>
  <si>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</si>
  <si>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</si>
  <si>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</si>
  <si>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</si>
  <si>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</si>
  <si>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</si>
  <si>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</si>
  <si>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</si>
  <si>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</si>
  <si>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</si>
  <si>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</si>
  <si>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</si>
  <si>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</si>
  <si>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</si>
  <si>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</si>
  <si>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</si>
  <si>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</si>
  <si>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</si>
  <si>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</si>
  <si>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</si>
  <si>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</si>
  <si>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</si>
  <si>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</si>
  <si>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</si>
  <si>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</si>
  <si>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</si>
  <si>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</si>
  <si>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</si>
  <si>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</si>
  <si>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</si>
  <si>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</si>
  <si>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</si>
  <si>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</si>
  <si>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</si>
  <si>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</si>
  <si>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</si>
  <si>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</si>
  <si>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</si>
  <si>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</si>
  <si>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</si>
  <si>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</si>
  <si>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</si>
  <si>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</si>
  <si>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</si>
  <si>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</si>
  <si>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</si>
  <si>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</si>
  <si>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</si>
  <si>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</si>
  <si>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</si>
  <si>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</si>
  <si>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</si>
  <si>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</si>
  <si>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</si>
  <si>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</si>
  <si>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</si>
  <si>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</si>
  <si>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</si>
  <si>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</si>
  <si>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</si>
  <si>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</si>
  <si>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</si>
  <si>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</si>
  <si>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</si>
  <si>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</si>
  <si>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</si>
  <si>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</si>
  <si>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</si>
  <si>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</si>
  <si>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</si>
  <si>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</si>
  <si>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</si>
  <si>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</si>
  <si>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</si>
  <si>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</si>
  <si>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</si>
  <si>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</si>
  <si>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</si>
  <si>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</si>
  <si>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</si>
  <si>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</si>
  <si>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</si>
  <si>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</si>
  <si>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</si>
  <si>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</si>
  <si>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</si>
  <si>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</si>
  <si>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</si>
  <si>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</si>
  <si>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</si>
  <si>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</si>
  <si>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</si>
  <si>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</si>
  <si>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</si>
  <si>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</si>
  <si>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</si>
  <si>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</si>
  <si>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</si>
  <si>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</si>
  <si>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</si>
  <si>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</si>
  <si>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</si>
  <si>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</si>
  <si>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</si>
  <si>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</si>
  <si>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</si>
  <si>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</si>
  <si>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</si>
  <si>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</si>
  <si>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</si>
  <si>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</si>
  <si>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</si>
  <si>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</si>
  <si>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</si>
  <si>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</si>
  <si>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</si>
  <si>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</si>
  <si>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</si>
  <si>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</si>
  <si>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</si>
  <si>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</si>
  <si>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</si>
  <si>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</si>
  <si>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</si>
  <si>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</si>
  <si>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</si>
  <si>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</si>
  <si>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</si>
  <si>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</si>
  <si>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</si>
  <si>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</si>
  <si>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</si>
  <si>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</si>
  <si>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</si>
  <si>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</si>
  <si>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</si>
  <si>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</si>
  <si>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</si>
  <si>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</si>
  <si>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</si>
  <si>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</si>
  <si>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</si>
  <si>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</si>
  <si>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</si>
  <si>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</si>
  <si>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</si>
  <si>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</si>
  <si>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</si>
  <si>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</si>
  <si>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</si>
  <si>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</si>
  <si>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</si>
  <si>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</si>
  <si>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</si>
  <si>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</si>
  <si>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</si>
  <si>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</si>
  <si>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</si>
  <si>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</si>
  <si>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</si>
  <si>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</si>
  <si>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</si>
  <si>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</si>
  <si>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</si>
  <si>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</si>
  <si>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</si>
  <si>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</si>
  <si>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</si>
  <si>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</si>
  <si>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</si>
  <si>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</si>
  <si>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</si>
  <si>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</si>
  <si>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</si>
  <si>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</si>
  <si>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</si>
  <si>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</si>
  <si>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</si>
  <si>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</si>
  <si>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</si>
  <si>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</si>
  <si>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</si>
  <si>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</si>
  <si>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</si>
  <si>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</si>
  <si>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</si>
  <si>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</si>
  <si>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</si>
  <si>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</si>
  <si>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</si>
  <si>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</si>
  <si>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</si>
  <si>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</si>
  <si>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</si>
  <si>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</si>
  <si>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</si>
  <si>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</si>
  <si>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</si>
  <si>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</si>
  <si>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</si>
  <si>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</si>
  <si>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</si>
  <si>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</si>
  <si>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</si>
  <si>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</si>
  <si>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</si>
  <si>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</si>
  <si>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</si>
  <si>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</si>
  <si>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</si>
  <si>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</si>
  <si>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</si>
  <si>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</si>
  <si>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</si>
  <si>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</si>
  <si>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</si>
  <si>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</si>
  <si>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</si>
  <si>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</si>
  <si>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</si>
  <si>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</si>
  <si>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</si>
  <si>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</si>
  <si>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</si>
  <si>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</si>
  <si>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</si>
  <si>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</si>
  <si>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</si>
  <si>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</si>
  <si>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</si>
  <si>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</si>
  <si>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</si>
  <si>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</si>
  <si>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</si>
  <si>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</si>
  <si>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</si>
  <si>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</si>
  <si>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</si>
  <si>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</si>
  <si>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</si>
  <si>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</si>
  <si>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</si>
  <si>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</si>
  <si>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</si>
  <si>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</si>
  <si>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</si>
  <si>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</si>
  <si>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</si>
  <si>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</si>
  <si>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</si>
  <si>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</si>
  <si>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</si>
  <si>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</si>
  <si>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</si>
  <si>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</si>
  <si>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</si>
  <si>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</si>
  <si>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</si>
  <si>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</si>
  <si>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</si>
  <si>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</si>
  <si>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</si>
  <si>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</si>
  <si>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</si>
  <si>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</si>
  <si>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</si>
  <si>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</si>
  <si>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</si>
  <si>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</si>
  <si>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</si>
  <si>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</si>
  <si>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</si>
  <si>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</si>
  <si>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</si>
  <si>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</si>
  <si>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</si>
  <si>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</si>
  <si>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</si>
  <si>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</si>
  <si>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</si>
  <si>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</si>
  <si>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</si>
  <si>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</si>
  <si>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</si>
  <si>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</si>
  <si>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</si>
  <si>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</si>
  <si>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</si>
  <si>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</si>
  <si>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</si>
  <si>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</si>
  <si>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</si>
  <si>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</si>
  <si>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</si>
  <si>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</si>
  <si>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</si>
  <si>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</si>
  <si>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</si>
  <si>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</si>
  <si>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</si>
  <si>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</si>
  <si>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</si>
  <si>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</si>
  <si>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</si>
  <si>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</si>
  <si>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</si>
  <si>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</si>
  <si>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</si>
  <si>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</si>
  <si>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</si>
  <si>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</si>
  <si>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</si>
  <si>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</si>
  <si>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</si>
  <si>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</si>
  <si>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</si>
  <si>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</si>
  <si>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4721</t>
  </si>
  <si>
    <t xml:space="preserve"> -աշխ. խեղման Ýå³ëïÝ»ñ µÛáõç»Çó</t>
  </si>
  <si>
    <t>140000</t>
  </si>
  <si>
    <t>14000</t>
  </si>
  <si>
    <t>800</t>
  </si>
  <si>
    <t>100</t>
  </si>
  <si>
    <t>500</t>
  </si>
  <si>
    <t>2000</t>
  </si>
  <si>
    <t>5000</t>
  </si>
  <si>
    <t>140</t>
  </si>
  <si>
    <t>300</t>
  </si>
  <si>
    <t>400</t>
  </si>
  <si>
    <t>4000</t>
  </si>
  <si>
    <t>50000</t>
  </si>
  <si>
    <t>100000</t>
  </si>
  <si>
    <t>11000</t>
  </si>
  <si>
    <t>20000</t>
  </si>
  <si>
    <t>7000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</si>
  <si>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</si>
  <si>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</si>
  <si>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</si>
  <si>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</si>
  <si>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</si>
  <si>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</si>
  <si>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</si>
  <si>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</si>
  <si>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</si>
  <si>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</si>
  <si>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</si>
  <si>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</si>
  <si>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</si>
  <si>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</si>
  <si>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</si>
  <si>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</si>
  <si>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</si>
  <si>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</si>
  <si>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</si>
  <si>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</si>
  <si>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</si>
  <si>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</si>
  <si>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</si>
  <si>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</si>
  <si>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</si>
  <si>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</si>
  <si>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</si>
  <si>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</si>
  <si>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</si>
  <si>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</si>
  <si>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</si>
  <si>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</si>
  <si>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</si>
  <si>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</si>
  <si>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</si>
  <si>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</si>
  <si>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</si>
  <si>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</si>
  <si>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</si>
  <si>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</si>
  <si>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</si>
  <si>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</si>
  <si>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</si>
  <si>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</si>
  <si>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</si>
  <si>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</si>
  <si>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</si>
  <si>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</si>
  <si>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</si>
  <si>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</si>
  <si>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</si>
  <si>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</si>
  <si>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</si>
  <si>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</si>
  <si>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</si>
  <si>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</si>
  <si>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</si>
  <si>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</si>
  <si>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</si>
  <si>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</si>
  <si>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</si>
  <si>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</si>
  <si>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</si>
  <si>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</si>
  <si>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</si>
  <si>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</si>
  <si>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</si>
  <si>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</si>
  <si>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</si>
  <si>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</si>
  <si>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</si>
  <si>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</si>
  <si>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</si>
  <si>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</si>
  <si>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</si>
  <si>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</si>
  <si>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2024 Âì²Î²ÜÆ ´Úàôæº</t>
  </si>
  <si>
    <t xml:space="preserve">½) Ð³Ù³ÛÝùÇ ï³ñ³ÍùáõÙ ·áñÍáÕ Ñ»ÕáõÏ í³é»ÉÇùÇ í³×³éùÇ ÃáõÛÉïíáõÃÛ³Ý Ñ³Ù³ñ </t>
  </si>
  <si>
    <t xml:space="preserve"> -Դեղորայք</t>
  </si>
  <si>
    <t xml:space="preserve"> -Այլ վարձատրություններ</t>
  </si>
  <si>
    <t>4442</t>
  </si>
  <si>
    <t>200000</t>
  </si>
  <si>
    <t>300000</t>
  </si>
  <si>
    <t>3400</t>
  </si>
  <si>
    <t>25000</t>
  </si>
  <si>
    <t>1788</t>
  </si>
  <si>
    <t>50</t>
  </si>
  <si>
    <t>15000</t>
  </si>
  <si>
    <t xml:space="preserve"> - Աշխատակազմի մասնագիտական զարգացման ծառայություններ</t>
  </si>
  <si>
    <t>³í³·³Ýáõ 2023Ã .¹»Ïï»Ùµ»ñÇ _20_-Ç ÃÇí  104 - Ü áñáßÙ³Ùµ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</si>
</sst>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(* #,##0.000_);_(* \(#,##0.000\);_(* &quot;-&quot;??_);_(@_)"/>
    <numFmt numFmtId="213" formatCode="_(* #,##0.0_);_(* \(#,##0.0\);_(* &quot;-&quot;??_);_(@_)"/>
    <numFmt numFmtId="214" formatCode="0.000"/>
    <numFmt numFmtId="215" formatCode="_-* #,##0.0_р_._-;\-* #,##0.0_р_._-;_-* &quot;-&quot;?_р_._-;_-@_-"/>
    <numFmt numFmtId="216" formatCode="_-* #,##0_р_._-;\-* #,##0_р_._-;_-* &quot;-&quot;?_р_._-;_-@_-"/>
    <numFmt numFmtId="217" formatCode="0.0000"/>
    <numFmt numFmtId="218" formatCode="#\ ##0.0"/>
    <numFmt numFmtId="219" formatCode="0.00;[Red]0.00"/>
    <numFmt numFmtId="220" formatCode="_(* #,##0.000000000_);_(* \(#,##0.000000000\);_(* &quot;-&quot;??_);_(@_)"/>
    <numFmt numFmtId="221" formatCode="0;[Red]0"/>
    <numFmt numFmtId="222" formatCode="_(* #,##0.0_);_(* \(#,##0.0\);_(* &quot;-&quot;?_);_(@_)"/>
    <numFmt numFmtId="223" formatCode="_-* #,##0.0\ _₽_-;\-* #,##0.0\ _₽_-;_-* &quot;-&quot;?\ _₽_-;_-@_-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8"/>
      <name val="Arial Armenian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3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4" fontId="6" fillId="0" borderId="0" xfId="0" applyNumberFormat="1" applyFont="1" applyFill="1" applyBorder="1" applyAlignment="1">
      <alignment/>
    </xf>
    <xf numFmtId="214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4" fontId="7" fillId="0" borderId="11" xfId="0" applyNumberFormat="1" applyFont="1" applyFill="1" applyBorder="1" applyAlignment="1">
      <alignment horizontal="center" vertical="center" wrapText="1"/>
    </xf>
    <xf numFmtId="211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5" fontId="15" fillId="0" borderId="11" xfId="0" applyNumberFormat="1" applyFont="1" applyFill="1" applyBorder="1" applyAlignment="1">
      <alignment horizontal="center" vertical="center" wrapText="1"/>
    </xf>
    <xf numFmtId="211" fontId="6" fillId="0" borderId="0" xfId="0" applyNumberFormat="1" applyFont="1" applyFill="1" applyBorder="1" applyAlignment="1">
      <alignment horizontal="center" vertical="center" wrapText="1"/>
    </xf>
    <xf numFmtId="2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5" fontId="8" fillId="0" borderId="11" xfId="0" applyNumberFormat="1" applyFont="1" applyFill="1" applyBorder="1" applyAlignment="1">
      <alignment horizontal="center" vertical="center" wrapText="1"/>
    </xf>
    <xf numFmtId="214" fontId="16" fillId="0" borderId="11" xfId="0" applyNumberFormat="1" applyFont="1" applyBorder="1" applyAlignment="1">
      <alignment horizontal="right" vertical="center"/>
    </xf>
    <xf numFmtId="214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11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4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5" fontId="8" fillId="0" borderId="11" xfId="0" applyNumberFormat="1" applyFont="1" applyFill="1" applyBorder="1" applyAlignment="1">
      <alignment vertical="top" wrapText="1"/>
    </xf>
    <xf numFmtId="214" fontId="16" fillId="0" borderId="11" xfId="0" applyNumberFormat="1" applyFont="1" applyFill="1" applyBorder="1" applyAlignment="1">
      <alignment horizontal="right" vertical="center"/>
    </xf>
    <xf numFmtId="214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5" fontId="15" fillId="0" borderId="11" xfId="0" applyNumberFormat="1" applyFont="1" applyFill="1" applyBorder="1" applyAlignment="1">
      <alignment vertical="top" wrapText="1"/>
    </xf>
    <xf numFmtId="214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5" fontId="8" fillId="0" borderId="13" xfId="0" applyNumberFormat="1" applyFont="1" applyFill="1" applyBorder="1" applyAlignment="1">
      <alignment vertical="top" wrapText="1"/>
    </xf>
    <xf numFmtId="214" fontId="11" fillId="0" borderId="12" xfId="0" applyNumberFormat="1" applyFont="1" applyFill="1" applyBorder="1" applyAlignment="1">
      <alignment/>
    </xf>
    <xf numFmtId="214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5" fontId="8" fillId="0" borderId="14" xfId="0" applyNumberFormat="1" applyFont="1" applyFill="1" applyBorder="1" applyAlignment="1">
      <alignment vertical="top" wrapText="1"/>
    </xf>
    <xf numFmtId="214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4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4" fontId="11" fillId="0" borderId="16" xfId="0" applyNumberFormat="1" applyFont="1" applyFill="1" applyBorder="1" applyAlignment="1">
      <alignment/>
    </xf>
    <xf numFmtId="214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5" fontId="9" fillId="0" borderId="0" xfId="0" applyNumberFormat="1" applyFont="1" applyFill="1" applyBorder="1" applyAlignment="1">
      <alignment horizontal="center" vertical="top"/>
    </xf>
    <xf numFmtId="205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4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4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0" xfId="0" applyNumberFormat="1" applyFont="1" applyFill="1" applyBorder="1" applyAlignment="1">
      <alignment horizontal="center"/>
    </xf>
    <xf numFmtId="211" fontId="8" fillId="35" borderId="18" xfId="0" applyNumberFormat="1" applyFont="1" applyFill="1" applyBorder="1" applyAlignment="1">
      <alignment/>
    </xf>
    <xf numFmtId="211" fontId="20" fillId="0" borderId="0" xfId="0" applyNumberFormat="1" applyFont="1" applyAlignment="1">
      <alignment/>
    </xf>
    <xf numFmtId="0" fontId="26" fillId="34" borderId="2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0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4" fontId="20" fillId="0" borderId="0" xfId="0" applyNumberFormat="1" applyFont="1" applyAlignment="1">
      <alignment/>
    </xf>
    <xf numFmtId="49" fontId="23" fillId="34" borderId="20" xfId="0" applyNumberFormat="1" applyFont="1" applyFill="1" applyBorder="1" applyAlignment="1">
      <alignment horizontal="center" vertical="center"/>
    </xf>
    <xf numFmtId="211" fontId="20" fillId="0" borderId="20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1" fillId="34" borderId="21" xfId="0" applyFont="1" applyFill="1" applyBorder="1" applyAlignment="1">
      <alignment horizontal="center" vertical="center"/>
    </xf>
    <xf numFmtId="49" fontId="23" fillId="34" borderId="20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11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11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11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7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11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11" fontId="16" fillId="0" borderId="18" xfId="0" applyNumberFormat="1" applyFont="1" applyBorder="1" applyAlignment="1">
      <alignment/>
    </xf>
    <xf numFmtId="211" fontId="16" fillId="0" borderId="22" xfId="0" applyNumberFormat="1" applyFont="1" applyBorder="1" applyAlignment="1">
      <alignment/>
    </xf>
    <xf numFmtId="211" fontId="20" fillId="0" borderId="18" xfId="0" applyNumberFormat="1" applyFont="1" applyBorder="1" applyAlignment="1">
      <alignment/>
    </xf>
    <xf numFmtId="211" fontId="20" fillId="0" borderId="22" xfId="0" applyNumberFormat="1" applyFont="1" applyBorder="1" applyAlignment="1">
      <alignment/>
    </xf>
    <xf numFmtId="211" fontId="20" fillId="0" borderId="27" xfId="0" applyNumberFormat="1" applyFont="1" applyBorder="1" applyAlignment="1">
      <alignment/>
    </xf>
    <xf numFmtId="211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23" fillId="34" borderId="34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Border="1" applyAlignment="1">
      <alignment/>
    </xf>
    <xf numFmtId="211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2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7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7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vertical="top" wrapText="1"/>
    </xf>
    <xf numFmtId="0" fontId="21" fillId="34" borderId="27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top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7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7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11" fontId="16" fillId="0" borderId="12" xfId="0" applyNumberFormat="1" applyFont="1" applyBorder="1" applyAlignment="1">
      <alignment/>
    </xf>
    <xf numFmtId="211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vertical="top" wrapText="1"/>
    </xf>
    <xf numFmtId="211" fontId="20" fillId="0" borderId="35" xfId="0" applyNumberFormat="1" applyFont="1" applyBorder="1" applyAlignment="1">
      <alignment/>
    </xf>
    <xf numFmtId="211" fontId="20" fillId="0" borderId="36" xfId="0" applyNumberFormat="1" applyFont="1" applyBorder="1" applyAlignment="1">
      <alignment/>
    </xf>
    <xf numFmtId="211" fontId="16" fillId="0" borderId="18" xfId="0" applyNumberFormat="1" applyFont="1" applyBorder="1" applyAlignment="1">
      <alignment horizontal="right" vertical="center"/>
    </xf>
    <xf numFmtId="211" fontId="16" fillId="0" borderId="22" xfId="0" applyNumberFormat="1" applyFont="1" applyBorder="1" applyAlignment="1">
      <alignment horizontal="center" vertical="center"/>
    </xf>
    <xf numFmtId="211" fontId="16" fillId="0" borderId="23" xfId="0" applyNumberFormat="1" applyFont="1" applyBorder="1" applyAlignment="1">
      <alignment horizontal="right" vertical="center"/>
    </xf>
    <xf numFmtId="211" fontId="20" fillId="0" borderId="23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vertical="top" wrapText="1"/>
    </xf>
    <xf numFmtId="211" fontId="16" fillId="0" borderId="27" xfId="0" applyNumberFormat="1" applyFont="1" applyBorder="1" applyAlignment="1">
      <alignment/>
    </xf>
    <xf numFmtId="211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11" fontId="20" fillId="0" borderId="44" xfId="0" applyNumberFormat="1" applyFont="1" applyBorder="1" applyAlignment="1">
      <alignment/>
    </xf>
    <xf numFmtId="211" fontId="20" fillId="0" borderId="47" xfId="0" applyNumberFormat="1" applyFont="1" applyBorder="1" applyAlignment="1">
      <alignment/>
    </xf>
    <xf numFmtId="211" fontId="20" fillId="0" borderId="48" xfId="0" applyNumberFormat="1" applyFont="1" applyBorder="1" applyAlignment="1">
      <alignment/>
    </xf>
    <xf numFmtId="211" fontId="20" fillId="0" borderId="24" xfId="0" applyNumberFormat="1" applyFont="1" applyBorder="1" applyAlignment="1">
      <alignment/>
    </xf>
    <xf numFmtId="0" fontId="23" fillId="34" borderId="27" xfId="0" applyFont="1" applyFill="1" applyBorder="1" applyAlignment="1">
      <alignment horizontal="left" vertical="top" wrapText="1"/>
    </xf>
    <xf numFmtId="211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11" fontId="16" fillId="0" borderId="14" xfId="0" applyNumberFormat="1" applyFont="1" applyBorder="1" applyAlignment="1">
      <alignment horizontal="center"/>
    </xf>
    <xf numFmtId="211" fontId="20" fillId="0" borderId="16" xfId="0" applyNumberFormat="1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211" fontId="16" fillId="0" borderId="12" xfId="0" applyNumberFormat="1" applyFont="1" applyBorder="1" applyAlignment="1">
      <alignment/>
    </xf>
    <xf numFmtId="211" fontId="16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211" fontId="20" fillId="0" borderId="12" xfId="0" applyNumberFormat="1" applyFont="1" applyBorder="1" applyAlignment="1">
      <alignment/>
    </xf>
    <xf numFmtId="211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top" wrapText="1"/>
    </xf>
    <xf numFmtId="211" fontId="19" fillId="0" borderId="12" xfId="0" applyNumberFormat="1" applyFont="1" applyBorder="1" applyAlignment="1">
      <alignment/>
    </xf>
    <xf numFmtId="211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 wrapText="1"/>
    </xf>
    <xf numFmtId="211" fontId="16" fillId="0" borderId="32" xfId="0" applyNumberFormat="1" applyFont="1" applyBorder="1" applyAlignment="1">
      <alignment/>
    </xf>
    <xf numFmtId="211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23" fillId="34" borderId="0" xfId="0" applyNumberFormat="1" applyFont="1" applyFill="1" applyBorder="1" applyAlignment="1">
      <alignment horizontal="center"/>
    </xf>
    <xf numFmtId="211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9" fontId="12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49" fontId="23" fillId="34" borderId="0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4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5" fontId="15" fillId="35" borderId="20" xfId="0" applyNumberFormat="1" applyFont="1" applyFill="1" applyBorder="1" applyAlignment="1">
      <alignment horizontal="center" vertical="center" wrapText="1"/>
    </xf>
    <xf numFmtId="214" fontId="25" fillId="0" borderId="0" xfId="0" applyNumberFormat="1" applyFont="1" applyFill="1" applyBorder="1" applyAlignment="1">
      <alignment horizontal="center" vertical="center" wrapText="1"/>
    </xf>
    <xf numFmtId="21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 readingOrder="1"/>
    </xf>
    <xf numFmtId="205" fontId="8" fillId="0" borderId="26" xfId="0" applyNumberFormat="1" applyFont="1" applyFill="1" applyBorder="1" applyAlignment="1">
      <alignment horizontal="center" vertical="center" wrapText="1"/>
    </xf>
    <xf numFmtId="211" fontId="25" fillId="0" borderId="27" xfId="0" applyNumberFormat="1" applyFont="1" applyFill="1" applyBorder="1" applyAlignment="1">
      <alignment vertical="center"/>
    </xf>
    <xf numFmtId="211" fontId="25" fillId="0" borderId="28" xfId="0" applyNumberFormat="1" applyFont="1" applyFill="1" applyBorder="1" applyAlignment="1">
      <alignment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5" fontId="8" fillId="0" borderId="26" xfId="0" applyNumberFormat="1" applyFont="1" applyFill="1" applyBorder="1" applyAlignment="1">
      <alignment vertical="top" wrapText="1"/>
    </xf>
    <xf numFmtId="211" fontId="25" fillId="0" borderId="27" xfId="0" applyNumberFormat="1" applyFont="1" applyFill="1" applyBorder="1" applyAlignment="1">
      <alignment/>
    </xf>
    <xf numFmtId="211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11" fontId="17" fillId="0" borderId="12" xfId="0" applyNumberFormat="1" applyFont="1" applyFill="1" applyBorder="1" applyAlignment="1">
      <alignment/>
    </xf>
    <xf numFmtId="211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5" fontId="35" fillId="0" borderId="13" xfId="0" applyNumberFormat="1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0" applyNumberFormat="1" applyFont="1" applyFill="1" applyBorder="1" applyAlignment="1">
      <alignment/>
    </xf>
    <xf numFmtId="211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5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3" fontId="25" fillId="0" borderId="12" xfId="0" applyNumberFormat="1" applyFont="1" applyFill="1" applyBorder="1" applyAlignment="1">
      <alignment/>
    </xf>
    <xf numFmtId="213" fontId="25" fillId="0" borderId="14" xfId="61" applyNumberFormat="1" applyFont="1" applyFill="1" applyBorder="1" applyAlignment="1">
      <alignment/>
    </xf>
    <xf numFmtId="0" fontId="23" fillId="0" borderId="27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11" fontId="25" fillId="0" borderId="12" xfId="0" applyNumberFormat="1" applyFont="1" applyFill="1" applyBorder="1" applyAlignment="1">
      <alignment horizontal="right" vertical="center"/>
    </xf>
    <xf numFmtId="211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11" fontId="17" fillId="0" borderId="12" xfId="0" applyNumberFormat="1" applyFont="1" applyFill="1" applyBorder="1" applyAlignment="1">
      <alignment/>
    </xf>
    <xf numFmtId="211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11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11" fontId="17" fillId="0" borderId="16" xfId="0" applyNumberFormat="1" applyFont="1" applyFill="1" applyBorder="1" applyAlignment="1">
      <alignment/>
    </xf>
    <xf numFmtId="204" fontId="35" fillId="0" borderId="13" xfId="0" applyNumberFormat="1" applyFont="1" applyFill="1" applyBorder="1" applyAlignment="1">
      <alignment vertical="top" wrapText="1"/>
    </xf>
    <xf numFmtId="0" fontId="25" fillId="0" borderId="27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11" fontId="25" fillId="0" borderId="12" xfId="0" applyNumberFormat="1" applyFont="1" applyFill="1" applyBorder="1" applyAlignment="1">
      <alignment horizontal="right"/>
    </xf>
    <xf numFmtId="211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11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11" fontId="25" fillId="0" borderId="2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11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5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4" fontId="21" fillId="0" borderId="0" xfId="0" applyNumberFormat="1" applyFont="1" applyFill="1" applyBorder="1" applyAlignment="1">
      <alignment horizontal="center" vertical="top"/>
    </xf>
    <xf numFmtId="211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11" fontId="20" fillId="0" borderId="11" xfId="0" applyNumberFormat="1" applyFont="1" applyFill="1" applyBorder="1" applyAlignment="1">
      <alignment horizontal="right" vertical="center"/>
    </xf>
    <xf numFmtId="211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11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1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11" fontId="20" fillId="0" borderId="65" xfId="0" applyNumberFormat="1" applyFont="1" applyFill="1" applyBorder="1" applyAlignment="1">
      <alignment horizontal="center" vertical="center"/>
    </xf>
    <xf numFmtId="211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8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4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4" fontId="8" fillId="35" borderId="23" xfId="0" applyNumberFormat="1" applyFont="1" applyFill="1" applyBorder="1" applyAlignment="1">
      <alignment/>
    </xf>
    <xf numFmtId="214" fontId="25" fillId="0" borderId="32" xfId="0" applyNumberFormat="1" applyFont="1" applyFill="1" applyBorder="1" applyAlignment="1">
      <alignment/>
    </xf>
    <xf numFmtId="214" fontId="25" fillId="0" borderId="14" xfId="0" applyNumberFormat="1" applyFont="1" applyFill="1" applyBorder="1" applyAlignment="1">
      <alignment horizontal="right" vertical="center"/>
    </xf>
    <xf numFmtId="214" fontId="25" fillId="0" borderId="28" xfId="0" applyNumberFormat="1" applyFont="1" applyFill="1" applyBorder="1" applyAlignment="1">
      <alignment/>
    </xf>
    <xf numFmtId="214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4" fontId="25" fillId="0" borderId="16" xfId="0" applyNumberFormat="1" applyFont="1" applyFill="1" applyBorder="1" applyAlignment="1">
      <alignment horizontal="right"/>
    </xf>
    <xf numFmtId="214" fontId="6" fillId="35" borderId="22" xfId="0" applyNumberFormat="1" applyFont="1" applyFill="1" applyBorder="1" applyAlignment="1">
      <alignment vertical="center" wrapText="1"/>
    </xf>
    <xf numFmtId="214" fontId="16" fillId="0" borderId="14" xfId="0" applyNumberFormat="1" applyFont="1" applyFill="1" applyBorder="1" applyAlignment="1">
      <alignment/>
    </xf>
    <xf numFmtId="211" fontId="11" fillId="0" borderId="14" xfId="0" applyNumberFormat="1" applyFont="1" applyFill="1" applyBorder="1" applyAlignment="1">
      <alignment/>
    </xf>
    <xf numFmtId="211" fontId="16" fillId="0" borderId="11" xfId="0" applyNumberFormat="1" applyFont="1" applyFill="1" applyBorder="1" applyAlignment="1">
      <alignment horizontal="right" vertical="center"/>
    </xf>
    <xf numFmtId="211" fontId="16" fillId="0" borderId="11" xfId="0" applyNumberFormat="1" applyFont="1" applyFill="1" applyBorder="1" applyAlignment="1">
      <alignment horizontal="right"/>
    </xf>
    <xf numFmtId="211" fontId="11" fillId="0" borderId="12" xfId="0" applyNumberFormat="1" applyFont="1" applyFill="1" applyBorder="1" applyAlignment="1">
      <alignment/>
    </xf>
    <xf numFmtId="0" fontId="7" fillId="36" borderId="11" xfId="0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center" vertical="center"/>
    </xf>
    <xf numFmtId="214" fontId="7" fillId="36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35" xfId="0" applyFont="1" applyBorder="1" applyAlignment="1">
      <alignment/>
    </xf>
    <xf numFmtId="0" fontId="16" fillId="0" borderId="34" xfId="0" applyFont="1" applyBorder="1" applyAlignment="1">
      <alignment horizontal="center" wrapText="1"/>
    </xf>
    <xf numFmtId="214" fontId="16" fillId="0" borderId="35" xfId="0" applyNumberFormat="1" applyFont="1" applyBorder="1" applyAlignment="1">
      <alignment/>
    </xf>
    <xf numFmtId="214" fontId="16" fillId="0" borderId="34" xfId="0" applyNumberFormat="1" applyFont="1" applyBorder="1" applyAlignment="1">
      <alignment/>
    </xf>
    <xf numFmtId="214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/>
    </xf>
    <xf numFmtId="214" fontId="16" fillId="0" borderId="27" xfId="0" applyNumberFormat="1" applyFont="1" applyBorder="1" applyAlignment="1">
      <alignment/>
    </xf>
    <xf numFmtId="214" fontId="16" fillId="0" borderId="28" xfId="0" applyNumberFormat="1" applyFont="1" applyBorder="1" applyAlignment="1">
      <alignment/>
    </xf>
    <xf numFmtId="214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7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center" wrapText="1"/>
    </xf>
    <xf numFmtId="214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7" xfId="0" applyFont="1" applyFill="1" applyBorder="1" applyAlignment="1">
      <alignment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/>
    </xf>
    <xf numFmtId="211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211" fontId="20" fillId="0" borderId="27" xfId="0" applyNumberFormat="1" applyFont="1" applyFill="1" applyBorder="1" applyAlignment="1">
      <alignment/>
    </xf>
    <xf numFmtId="211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11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11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4" fontId="20" fillId="0" borderId="16" xfId="0" applyNumberFormat="1" applyFont="1" applyFill="1" applyBorder="1" applyAlignment="1">
      <alignment/>
    </xf>
    <xf numFmtId="211" fontId="20" fillId="0" borderId="12" xfId="0" applyNumberFormat="1" applyFont="1" applyFill="1" applyBorder="1" applyAlignment="1">
      <alignment vertical="center" wrapText="1"/>
    </xf>
    <xf numFmtId="214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11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211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214" fontId="25" fillId="0" borderId="12" xfId="0" applyNumberFormat="1" applyFont="1" applyFill="1" applyBorder="1" applyAlignment="1">
      <alignment horizontal="right" vertical="center"/>
    </xf>
    <xf numFmtId="214" fontId="25" fillId="0" borderId="12" xfId="0" applyNumberFormat="1" applyFont="1" applyFill="1" applyBorder="1" applyAlignment="1">
      <alignment/>
    </xf>
    <xf numFmtId="214" fontId="25" fillId="0" borderId="16" xfId="0" applyNumberFormat="1" applyFont="1" applyFill="1" applyBorder="1" applyAlignment="1">
      <alignment horizontal="right" vertical="center"/>
    </xf>
    <xf numFmtId="214" fontId="25" fillId="0" borderId="16" xfId="0" applyNumberFormat="1" applyFont="1" applyFill="1" applyBorder="1" applyAlignment="1">
      <alignment/>
    </xf>
    <xf numFmtId="214" fontId="17" fillId="0" borderId="14" xfId="0" applyNumberFormat="1" applyFont="1" applyFill="1" applyBorder="1" applyAlignment="1">
      <alignment/>
    </xf>
    <xf numFmtId="49" fontId="32" fillId="0" borderId="18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34" borderId="21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vertical="top" wrapText="1"/>
    </xf>
    <xf numFmtId="0" fontId="12" fillId="34" borderId="27" xfId="0" applyFont="1" applyFill="1" applyBorder="1" applyAlignment="1">
      <alignment horizontal="left" vertical="top" wrapText="1"/>
    </xf>
    <xf numFmtId="49" fontId="18" fillId="0" borderId="35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9" fontId="19" fillId="0" borderId="31" xfId="0" applyNumberFormat="1" applyFont="1" applyFill="1" applyBorder="1" applyAlignment="1">
      <alignment vertical="top" wrapText="1"/>
    </xf>
    <xf numFmtId="49" fontId="20" fillId="34" borderId="0" xfId="0" applyNumberFormat="1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211" fontId="16" fillId="0" borderId="14" xfId="0" applyNumberFormat="1" applyFont="1" applyFill="1" applyBorder="1" applyAlignment="1">
      <alignment/>
    </xf>
    <xf numFmtId="214" fontId="16" fillId="0" borderId="11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vertical="top" wrapText="1"/>
    </xf>
    <xf numFmtId="2" fontId="7" fillId="0" borderId="11" xfId="0" applyNumberFormat="1" applyFont="1" applyFill="1" applyBorder="1" applyAlignment="1">
      <alignment horizontal="center" vertical="center"/>
    </xf>
    <xf numFmtId="214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214" fontId="20" fillId="0" borderId="16" xfId="0" applyNumberFormat="1" applyFont="1" applyBorder="1" applyAlignment="1">
      <alignment/>
    </xf>
    <xf numFmtId="214" fontId="16" fillId="0" borderId="16" xfId="0" applyNumberFormat="1" applyFont="1" applyBorder="1" applyAlignment="1">
      <alignment/>
    </xf>
    <xf numFmtId="214" fontId="16" fillId="37" borderId="1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14" fontId="16" fillId="35" borderId="58" xfId="0" applyNumberFormat="1" applyFont="1" applyFill="1" applyBorder="1" applyAlignment="1">
      <alignment horizontal="center" vertical="center" wrapText="1"/>
    </xf>
    <xf numFmtId="214" fontId="16" fillId="35" borderId="54" xfId="0" applyNumberFormat="1" applyFont="1" applyFill="1" applyBorder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14" fontId="16" fillId="35" borderId="58" xfId="0" applyNumberFormat="1" applyFont="1" applyFill="1" applyBorder="1" applyAlignment="1">
      <alignment horizontal="right" vertical="center" wrapText="1"/>
    </xf>
    <xf numFmtId="214" fontId="16" fillId="35" borderId="54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14" fontId="16" fillId="0" borderId="58" xfId="0" applyNumberFormat="1" applyFont="1" applyFill="1" applyBorder="1" applyAlignment="1">
      <alignment horizontal="center" vertical="center"/>
    </xf>
    <xf numFmtId="214" fontId="16" fillId="0" borderId="64" xfId="0" applyNumberFormat="1" applyFont="1" applyFill="1" applyBorder="1" applyAlignment="1">
      <alignment horizontal="center" vertical="center"/>
    </xf>
    <xf numFmtId="214" fontId="16" fillId="0" borderId="54" xfId="0" applyNumberFormat="1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5" fontId="19" fillId="0" borderId="73" xfId="0" applyNumberFormat="1" applyFont="1" applyFill="1" applyBorder="1" applyAlignment="1">
      <alignment horizontal="center" vertical="center" wrapText="1"/>
    </xf>
    <xf numFmtId="205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7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5" fontId="15" fillId="0" borderId="46" xfId="0" applyNumberFormat="1" applyFont="1" applyFill="1" applyBorder="1" applyAlignment="1">
      <alignment horizontal="center" vertical="center" wrapText="1"/>
    </xf>
    <xf numFmtId="205" fontId="1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205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5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5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14" fontId="7" fillId="0" borderId="0" xfId="0" applyNumberFormat="1" applyFont="1" applyFill="1" applyBorder="1" applyAlignment="1">
      <alignment horizont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1" fillId="0" borderId="11" xfId="0" applyNumberFormat="1" applyFont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114300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2371725" y="114300"/>
          <a:ext cx="29146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թվականի փետրվարի </a:t>
          </a:r>
          <a:r>
            <a:rPr lang="en-US" cap="none" sz="1100" b="0" i="0" u="none" baseline="0">
              <a:solidFill>
                <a:srgbClr val="000000"/>
              </a:solidFill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-6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38100</xdr:colOff>
      <xdr:row>1</xdr:row>
      <xdr:rowOff>495300</xdr:rowOff>
    </xdr:from>
    <xdr:to>
      <xdr:col>8</xdr:col>
      <xdr:colOff>581025</xdr:colOff>
      <xdr:row>1</xdr:row>
      <xdr:rowOff>1276350</xdr:rowOff>
    </xdr:to>
    <xdr:sp>
      <xdr:nvSpPr>
        <xdr:cNvPr id="2" name="Rectangle 1"/>
        <xdr:cNvSpPr>
          <a:spLocks/>
        </xdr:cNvSpPr>
      </xdr:nvSpPr>
      <xdr:spPr>
        <a:xfrm>
          <a:off x="2400300" y="962025"/>
          <a:ext cx="29051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104-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7">
        <row r="58">
          <cell r="C58">
            <v>750</v>
          </cell>
        </row>
        <row r="68">
          <cell r="C68">
            <v>1999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ERAJSHT."/>
      <sheetName val="ARVEST"/>
      <sheetName val="Arz. -Arvest"/>
      <sheetName val="GRAD.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5">
          <cell r="H5">
            <v>273568</v>
          </cell>
        </row>
        <row r="6">
          <cell r="H6">
            <v>35000</v>
          </cell>
        </row>
        <row r="7">
          <cell r="H7">
            <v>24639</v>
          </cell>
        </row>
        <row r="8">
          <cell r="H8">
            <v>1234</v>
          </cell>
        </row>
        <row r="9">
          <cell r="H9">
            <v>1629</v>
          </cell>
        </row>
        <row r="10">
          <cell r="H10">
            <v>140</v>
          </cell>
        </row>
        <row r="11">
          <cell r="H11">
            <v>1927.4</v>
          </cell>
        </row>
        <row r="12">
          <cell r="H12">
            <v>17</v>
          </cell>
        </row>
        <row r="13">
          <cell r="H13">
            <v>400</v>
          </cell>
        </row>
        <row r="14">
          <cell r="H14">
            <v>200</v>
          </cell>
        </row>
        <row r="15">
          <cell r="H15">
            <v>200</v>
          </cell>
        </row>
        <row r="16">
          <cell r="H16">
            <v>500</v>
          </cell>
        </row>
        <row r="17">
          <cell r="H17">
            <v>410</v>
          </cell>
        </row>
        <row r="18">
          <cell r="H18">
            <v>111.60000000000001</v>
          </cell>
        </row>
        <row r="19">
          <cell r="H19">
            <v>1440</v>
          </cell>
        </row>
        <row r="20">
          <cell r="H20">
            <v>2000</v>
          </cell>
        </row>
        <row r="21">
          <cell r="H21">
            <v>1700</v>
          </cell>
        </row>
        <row r="22">
          <cell r="H22">
            <v>1300</v>
          </cell>
        </row>
        <row r="23">
          <cell r="H23">
            <v>8800</v>
          </cell>
        </row>
        <row r="24">
          <cell r="H24">
            <v>2400</v>
          </cell>
        </row>
        <row r="25">
          <cell r="H25">
            <v>800</v>
          </cell>
        </row>
        <row r="26">
          <cell r="H26">
            <v>50</v>
          </cell>
        </row>
        <row r="27">
          <cell r="H27">
            <v>1000</v>
          </cell>
        </row>
        <row r="28">
          <cell r="H28">
            <v>300</v>
          </cell>
        </row>
        <row r="29">
          <cell r="H29">
            <v>100</v>
          </cell>
        </row>
        <row r="30">
          <cell r="H30">
            <v>60</v>
          </cell>
        </row>
        <row r="31">
          <cell r="H31">
            <v>12</v>
          </cell>
        </row>
        <row r="32">
          <cell r="H32">
            <v>270</v>
          </cell>
        </row>
        <row r="33">
          <cell r="H33">
            <v>2590</v>
          </cell>
        </row>
      </sheetData>
      <sheetData sheetId="16">
        <row r="5">
          <cell r="H5">
            <v>1944</v>
          </cell>
        </row>
        <row r="7">
          <cell r="H7">
            <v>1000</v>
          </cell>
        </row>
        <row r="20">
          <cell r="H20">
            <v>500</v>
          </cell>
        </row>
        <row r="21">
          <cell r="H21">
            <v>500</v>
          </cell>
        </row>
        <row r="22">
          <cell r="H22">
            <v>100</v>
          </cell>
        </row>
        <row r="23">
          <cell r="H23">
            <v>100</v>
          </cell>
        </row>
        <row r="44">
          <cell r="H44">
            <v>2000</v>
          </cell>
        </row>
        <row r="64">
          <cell r="C64">
            <v>7277.059</v>
          </cell>
        </row>
        <row r="65">
          <cell r="C65">
            <v>111107.833</v>
          </cell>
        </row>
      </sheetData>
      <sheetData sheetId="17">
        <row r="6">
          <cell r="H6">
            <v>4200</v>
          </cell>
        </row>
        <row r="7">
          <cell r="H7">
            <v>2000</v>
          </cell>
        </row>
        <row r="8">
          <cell r="H8">
            <v>6500</v>
          </cell>
        </row>
        <row r="9">
          <cell r="H9">
            <v>720</v>
          </cell>
        </row>
        <row r="10">
          <cell r="H10">
            <v>960</v>
          </cell>
        </row>
        <row r="11">
          <cell r="H11">
            <v>100</v>
          </cell>
        </row>
        <row r="12">
          <cell r="H12">
            <v>16500</v>
          </cell>
        </row>
        <row r="13">
          <cell r="H13">
            <v>3000</v>
          </cell>
        </row>
        <row r="14">
          <cell r="H14">
            <v>9700</v>
          </cell>
        </row>
        <row r="15">
          <cell r="H15">
            <v>21000</v>
          </cell>
        </row>
        <row r="16">
          <cell r="H16">
            <v>24000</v>
          </cell>
        </row>
        <row r="17">
          <cell r="H17">
            <v>15500</v>
          </cell>
        </row>
        <row r="18">
          <cell r="H18">
            <v>30000</v>
          </cell>
        </row>
        <row r="19">
          <cell r="H19">
            <v>2500</v>
          </cell>
        </row>
        <row r="20">
          <cell r="H20">
            <v>50</v>
          </cell>
        </row>
        <row r="21">
          <cell r="H21">
            <v>3800</v>
          </cell>
        </row>
        <row r="22">
          <cell r="H22">
            <v>12000</v>
          </cell>
        </row>
        <row r="23">
          <cell r="H23">
            <v>400</v>
          </cell>
        </row>
        <row r="24">
          <cell r="H24">
            <v>24500</v>
          </cell>
        </row>
        <row r="33">
          <cell r="H33">
            <v>212314.9</v>
          </cell>
        </row>
        <row r="48">
          <cell r="H48">
            <v>2500</v>
          </cell>
        </row>
        <row r="49">
          <cell r="H49">
            <v>100</v>
          </cell>
        </row>
        <row r="50">
          <cell r="H50">
            <v>100</v>
          </cell>
        </row>
        <row r="51">
          <cell r="H51">
            <v>7500</v>
          </cell>
        </row>
        <row r="52">
          <cell r="H52">
            <v>2000</v>
          </cell>
        </row>
        <row r="53">
          <cell r="H53">
            <v>100</v>
          </cell>
        </row>
        <row r="54">
          <cell r="H54">
            <v>1000</v>
          </cell>
        </row>
        <row r="55">
          <cell r="H55">
            <v>200</v>
          </cell>
        </row>
        <row r="56">
          <cell r="H56">
            <v>360</v>
          </cell>
        </row>
        <row r="57">
          <cell r="H57">
            <v>1500</v>
          </cell>
        </row>
        <row r="61">
          <cell r="H61">
            <v>2500</v>
          </cell>
        </row>
        <row r="63">
          <cell r="H63">
            <v>5500</v>
          </cell>
        </row>
        <row r="65">
          <cell r="H65">
            <v>1060954.4</v>
          </cell>
        </row>
        <row r="67">
          <cell r="H67">
            <v>8630.2</v>
          </cell>
        </row>
        <row r="70">
          <cell r="H70">
            <v>634976.909</v>
          </cell>
        </row>
        <row r="72">
          <cell r="H72">
            <v>15000</v>
          </cell>
        </row>
        <row r="73">
          <cell r="H73">
            <v>1200</v>
          </cell>
        </row>
        <row r="74">
          <cell r="H74">
            <v>2400</v>
          </cell>
        </row>
        <row r="75">
          <cell r="H75">
            <v>0</v>
          </cell>
        </row>
        <row r="76">
          <cell r="H76">
            <v>1600</v>
          </cell>
        </row>
        <row r="77">
          <cell r="H77">
            <v>1400</v>
          </cell>
        </row>
        <row r="78">
          <cell r="H78">
            <v>3500</v>
          </cell>
        </row>
        <row r="79">
          <cell r="H79">
            <v>160</v>
          </cell>
        </row>
        <row r="80">
          <cell r="H80">
            <v>100</v>
          </cell>
        </row>
        <row r="81">
          <cell r="H81">
            <v>125</v>
          </cell>
        </row>
        <row r="82">
          <cell r="H82">
            <v>300</v>
          </cell>
        </row>
        <row r="83">
          <cell r="H83">
            <v>3500</v>
          </cell>
        </row>
        <row r="84">
          <cell r="H84">
            <v>160</v>
          </cell>
        </row>
        <row r="85">
          <cell r="H85">
            <v>84</v>
          </cell>
        </row>
        <row r="86">
          <cell r="H86">
            <v>0</v>
          </cell>
        </row>
        <row r="89">
          <cell r="H89">
            <v>86000</v>
          </cell>
        </row>
        <row r="90">
          <cell r="H90">
            <v>94238.55</v>
          </cell>
        </row>
        <row r="91">
          <cell r="H91">
            <v>36202.75</v>
          </cell>
        </row>
        <row r="92">
          <cell r="H92">
            <v>250</v>
          </cell>
        </row>
        <row r="93">
          <cell r="H93">
            <v>4000</v>
          </cell>
        </row>
        <row r="94">
          <cell r="H94">
            <v>100</v>
          </cell>
        </row>
        <row r="95">
          <cell r="H95">
            <v>50000</v>
          </cell>
        </row>
        <row r="97">
          <cell r="H97">
            <v>1000</v>
          </cell>
        </row>
        <row r="103">
          <cell r="H103">
            <v>13241.2</v>
          </cell>
        </row>
        <row r="107">
          <cell r="H107">
            <v>347886.66200000007</v>
          </cell>
        </row>
      </sheetData>
      <sheetData sheetId="18">
        <row r="14">
          <cell r="C14">
            <v>467544</v>
          </cell>
        </row>
        <row r="21">
          <cell r="C21">
            <v>329943</v>
          </cell>
        </row>
        <row r="22">
          <cell r="C22">
            <v>28589</v>
          </cell>
        </row>
        <row r="23">
          <cell r="C23">
            <v>115005</v>
          </cell>
        </row>
        <row r="24">
          <cell r="C24">
            <v>941081</v>
          </cell>
        </row>
        <row r="25">
          <cell r="C25">
            <v>360208</v>
          </cell>
          <cell r="BE25">
            <v>2590</v>
          </cell>
        </row>
        <row r="27">
          <cell r="C27">
            <v>1944</v>
          </cell>
        </row>
        <row r="28">
          <cell r="C28">
            <v>17560</v>
          </cell>
          <cell r="F28">
            <v>1000</v>
          </cell>
          <cell r="R28">
            <v>1500</v>
          </cell>
          <cell r="W28">
            <v>600</v>
          </cell>
          <cell r="AD28">
            <v>6560</v>
          </cell>
          <cell r="AG28">
            <v>2500</v>
          </cell>
          <cell r="AU28">
            <v>5400</v>
          </cell>
          <cell r="AZ28">
            <v>15000</v>
          </cell>
          <cell r="BE28">
            <v>1650</v>
          </cell>
        </row>
        <row r="30">
          <cell r="C30">
            <v>1788</v>
          </cell>
          <cell r="AX30">
            <v>1788</v>
          </cell>
        </row>
        <row r="31">
          <cell r="C31">
            <v>29349.88</v>
          </cell>
          <cell r="AE31">
            <v>29349.88</v>
          </cell>
          <cell r="BD31">
            <v>118680.47999999998</v>
          </cell>
        </row>
        <row r="32">
          <cell r="C32">
            <v>194800</v>
          </cell>
          <cell r="J32">
            <v>194800</v>
          </cell>
        </row>
        <row r="34">
          <cell r="BD34">
            <v>36364.68</v>
          </cell>
        </row>
        <row r="35">
          <cell r="C35">
            <v>8000</v>
          </cell>
          <cell r="AD35">
            <v>8000</v>
          </cell>
          <cell r="BF35">
            <v>25000</v>
          </cell>
        </row>
        <row r="36">
          <cell r="C36">
            <v>14400</v>
          </cell>
          <cell r="AB36">
            <v>11000</v>
          </cell>
          <cell r="AN36">
            <v>3400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  <cell r="AY39">
            <v>1000</v>
          </cell>
        </row>
        <row r="40">
          <cell r="C40">
            <v>16000</v>
          </cell>
        </row>
        <row r="41">
          <cell r="C41">
            <v>25500</v>
          </cell>
          <cell r="AR41">
            <v>25500</v>
          </cell>
        </row>
        <row r="42">
          <cell r="C42">
            <v>15423.626</v>
          </cell>
          <cell r="AD42">
            <v>13423.626</v>
          </cell>
          <cell r="AY42">
            <v>400</v>
          </cell>
          <cell r="BD42">
            <v>816764.2440000001</v>
          </cell>
          <cell r="BE42">
            <v>72080</v>
          </cell>
          <cell r="BF42">
            <v>4442</v>
          </cell>
        </row>
        <row r="43">
          <cell r="C43">
            <v>180022.553</v>
          </cell>
        </row>
        <row r="44">
          <cell r="D44">
            <v>273568</v>
          </cell>
          <cell r="E44">
            <v>35000</v>
          </cell>
          <cell r="H44">
            <v>24639</v>
          </cell>
          <cell r="I44">
            <v>1234</v>
          </cell>
          <cell r="J44">
            <v>194800</v>
          </cell>
          <cell r="K44">
            <v>1629</v>
          </cell>
          <cell r="L44">
            <v>140</v>
          </cell>
          <cell r="M44">
            <v>1927.4</v>
          </cell>
          <cell r="O44">
            <v>400</v>
          </cell>
          <cell r="P44">
            <v>17</v>
          </cell>
          <cell r="Q44">
            <v>200</v>
          </cell>
          <cell r="R44">
            <v>1500</v>
          </cell>
          <cell r="S44">
            <v>500</v>
          </cell>
          <cell r="T44">
            <v>2354</v>
          </cell>
          <cell r="W44">
            <v>600</v>
          </cell>
          <cell r="X44">
            <v>111.60000000000001</v>
          </cell>
          <cell r="Y44">
            <v>1440</v>
          </cell>
          <cell r="AB44">
            <v>11700</v>
          </cell>
          <cell r="AD44">
            <v>27983.626</v>
          </cell>
          <cell r="AE44">
            <v>29349.88</v>
          </cell>
          <cell r="AF44">
            <v>2000</v>
          </cell>
          <cell r="AG44">
            <v>4200</v>
          </cell>
          <cell r="AH44">
            <v>1300</v>
          </cell>
          <cell r="AI44">
            <v>12000</v>
          </cell>
          <cell r="AJ44">
            <v>50</v>
          </cell>
          <cell r="AM44">
            <v>1000</v>
          </cell>
          <cell r="AN44">
            <v>3900</v>
          </cell>
          <cell r="AQ44">
            <v>2000</v>
          </cell>
          <cell r="AR44">
            <v>41800</v>
          </cell>
          <cell r="AS44">
            <v>0</v>
          </cell>
          <cell r="AT44">
            <v>270</v>
          </cell>
          <cell r="AU44">
            <v>5572</v>
          </cell>
          <cell r="AW44">
            <v>180022.553</v>
          </cell>
          <cell r="AX44">
            <v>1788</v>
          </cell>
          <cell r="AZ44">
            <v>15000</v>
          </cell>
          <cell r="BD44">
            <v>971809.4040000001</v>
          </cell>
          <cell r="BE44">
            <v>76320</v>
          </cell>
          <cell r="BF44">
            <v>29442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L8" sqref="L8"/>
    </sheetView>
  </sheetViews>
  <sheetFormatPr defaultColWidth="8.8515625" defaultRowHeight="12.75"/>
  <cols>
    <col min="1" max="16384" width="8.8515625" style="82" customWidth="1"/>
  </cols>
  <sheetData>
    <row r="1" spans="1:9" ht="36.75" customHeight="1">
      <c r="A1" s="532"/>
      <c r="B1" s="533"/>
      <c r="C1" s="534"/>
      <c r="D1" s="535"/>
      <c r="E1" s="536"/>
      <c r="F1" s="536"/>
      <c r="G1" s="536"/>
      <c r="H1" s="759"/>
      <c r="I1" s="759"/>
    </row>
    <row r="2" spans="1:9" ht="111" customHeight="1">
      <c r="A2" s="532"/>
      <c r="B2" s="533"/>
      <c r="C2" s="534"/>
      <c r="D2" s="535"/>
      <c r="E2" s="536"/>
      <c r="F2" s="536"/>
      <c r="G2" s="536"/>
      <c r="H2" s="537"/>
      <c r="I2" s="537"/>
    </row>
    <row r="3" spans="1:9" ht="18">
      <c r="A3" s="763" t="s">
        <v>836</v>
      </c>
      <c r="B3" s="763"/>
      <c r="C3" s="763"/>
      <c r="D3" s="763"/>
      <c r="E3" s="763"/>
      <c r="F3" s="763"/>
      <c r="G3" s="763"/>
      <c r="H3" s="763"/>
      <c r="I3" s="763"/>
    </row>
    <row r="4" spans="1:7" ht="18">
      <c r="A4" s="533"/>
      <c r="B4" s="533"/>
      <c r="C4" s="538"/>
      <c r="D4" s="535"/>
      <c r="E4" s="536"/>
      <c r="F4" s="536"/>
      <c r="G4" s="536"/>
    </row>
    <row r="5" spans="1:9" ht="22.5">
      <c r="A5" s="764" t="s">
        <v>1014</v>
      </c>
      <c r="B5" s="764"/>
      <c r="C5" s="764"/>
      <c r="D5" s="764"/>
      <c r="E5" s="764"/>
      <c r="F5" s="764"/>
      <c r="G5" s="764"/>
      <c r="H5" s="764"/>
      <c r="I5" s="764"/>
    </row>
    <row r="6" spans="1:7" ht="30" customHeight="1">
      <c r="A6" s="533"/>
      <c r="B6" s="533"/>
      <c r="C6" s="539"/>
      <c r="D6" s="535"/>
      <c r="E6" s="536"/>
      <c r="F6" s="536"/>
      <c r="G6" s="536"/>
    </row>
    <row r="7" spans="1:9" ht="37.5">
      <c r="A7" s="765" t="s">
        <v>1121</v>
      </c>
      <c r="B7" s="765"/>
      <c r="C7" s="765"/>
      <c r="D7" s="765"/>
      <c r="E7" s="765"/>
      <c r="F7" s="765"/>
      <c r="G7" s="765"/>
      <c r="H7" s="765"/>
      <c r="I7" s="765"/>
    </row>
    <row r="8" spans="1:7" ht="114.75" customHeight="1">
      <c r="A8" s="533"/>
      <c r="B8" s="533"/>
      <c r="C8" s="540"/>
      <c r="D8" s="535"/>
      <c r="E8" s="536"/>
      <c r="F8" s="536"/>
      <c r="G8" s="536"/>
    </row>
    <row r="9" spans="1:9" ht="27.75" customHeight="1">
      <c r="A9" s="760" t="s">
        <v>1015</v>
      </c>
      <c r="B9" s="760"/>
      <c r="C9" s="760"/>
      <c r="D9" s="760"/>
      <c r="E9" s="760"/>
      <c r="F9" s="760"/>
      <c r="G9" s="760"/>
      <c r="H9" s="760"/>
      <c r="I9" s="760"/>
    </row>
    <row r="10" spans="1:9" ht="21" customHeight="1">
      <c r="A10" s="760" t="s">
        <v>1134</v>
      </c>
      <c r="B10" s="760"/>
      <c r="C10" s="760"/>
      <c r="D10" s="760"/>
      <c r="E10" s="760"/>
      <c r="F10" s="760"/>
      <c r="G10" s="760"/>
      <c r="H10" s="760"/>
      <c r="I10" s="760"/>
    </row>
    <row r="11" spans="1:7" ht="48.75" customHeight="1">
      <c r="A11" s="533"/>
      <c r="B11" s="533"/>
      <c r="C11" s="536"/>
      <c r="D11" s="535"/>
      <c r="E11" s="536"/>
      <c r="F11" s="536"/>
      <c r="G11" s="536"/>
    </row>
    <row r="12" spans="1:7" ht="18">
      <c r="A12" s="541"/>
      <c r="B12" s="541"/>
      <c r="C12" s="541"/>
      <c r="D12" s="541"/>
      <c r="E12" s="541"/>
      <c r="F12" s="541"/>
      <c r="G12" s="541"/>
    </row>
    <row r="13" spans="1:7" ht="18">
      <c r="A13" s="541"/>
      <c r="B13" s="541"/>
      <c r="C13" s="541"/>
      <c r="D13" s="541"/>
      <c r="E13" s="541"/>
      <c r="F13" s="541"/>
      <c r="G13" s="541"/>
    </row>
    <row r="14" spans="1:7" ht="12.75">
      <c r="A14" s="533"/>
      <c r="B14" s="533"/>
      <c r="C14" s="534"/>
      <c r="D14" s="535"/>
      <c r="E14" s="536"/>
      <c r="F14" s="536"/>
      <c r="G14" s="536"/>
    </row>
    <row r="15" spans="1:9" ht="14.25">
      <c r="A15" s="761" t="s">
        <v>920</v>
      </c>
      <c r="B15" s="761"/>
      <c r="C15" s="761"/>
      <c r="D15" s="761"/>
      <c r="E15" s="761"/>
      <c r="F15" s="761"/>
      <c r="G15" s="761"/>
      <c r="H15" s="761"/>
      <c r="I15" s="761"/>
    </row>
    <row r="16" spans="1:7" ht="93" customHeight="1">
      <c r="A16" s="533"/>
      <c r="B16" s="533"/>
      <c r="C16" s="542"/>
      <c r="D16" s="535"/>
      <c r="E16" s="536"/>
      <c r="F16" s="536"/>
      <c r="G16" s="536"/>
    </row>
    <row r="17" spans="1:9" ht="18">
      <c r="A17" s="762" t="s">
        <v>1016</v>
      </c>
      <c r="B17" s="762"/>
      <c r="C17" s="762"/>
      <c r="D17" s="762"/>
      <c r="E17" s="762"/>
      <c r="F17" s="762"/>
      <c r="G17" s="762"/>
      <c r="H17" s="762"/>
      <c r="I17" s="762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20" zoomScaleNormal="120" workbookViewId="0" topLeftCell="A15">
      <selection activeCell="E15" sqref="E15"/>
    </sheetView>
  </sheetViews>
  <sheetFormatPr defaultColWidth="9.140625" defaultRowHeight="12.75"/>
  <cols>
    <col min="1" max="1" width="5.140625" style="436" customWidth="1"/>
    <col min="2" max="2" width="53.7109375" style="436" customWidth="1"/>
    <col min="3" max="3" width="6.57421875" style="436" customWidth="1"/>
    <col min="4" max="4" width="13.00390625" style="436" customWidth="1"/>
    <col min="5" max="5" width="13.57421875" style="436" customWidth="1"/>
    <col min="6" max="6" width="12.57421875" style="436" customWidth="1"/>
    <col min="7" max="7" width="9.8515625" style="436" bestFit="1" customWidth="1"/>
    <col min="8" max="8" width="11.140625" style="436" bestFit="1" customWidth="1"/>
    <col min="9" max="16384" width="9.140625" style="436" customWidth="1"/>
  </cols>
  <sheetData>
    <row r="1" spans="1:6" s="76" customFormat="1" ht="18">
      <c r="A1" s="766" t="s">
        <v>261</v>
      </c>
      <c r="B1" s="766"/>
      <c r="C1" s="766"/>
      <c r="D1" s="766"/>
      <c r="E1" s="766"/>
      <c r="F1" s="766"/>
    </row>
    <row r="2" spans="1:6" s="432" customFormat="1" ht="15.75">
      <c r="A2" s="767" t="s">
        <v>16</v>
      </c>
      <c r="B2" s="767"/>
      <c r="C2" s="767"/>
      <c r="D2" s="767"/>
      <c r="E2" s="767"/>
      <c r="F2" s="767"/>
    </row>
    <row r="3" spans="1:4" s="76" customFormat="1" ht="12.75">
      <c r="A3" s="81"/>
      <c r="B3" s="433"/>
      <c r="C3" s="434"/>
      <c r="D3" s="433"/>
    </row>
    <row r="4" spans="1:6" ht="12.75">
      <c r="A4" s="435"/>
      <c r="B4" s="435"/>
      <c r="C4" s="435"/>
      <c r="F4" s="437" t="s">
        <v>527</v>
      </c>
    </row>
    <row r="5" spans="1:6" ht="12.75">
      <c r="A5" s="768" t="s">
        <v>300</v>
      </c>
      <c r="B5" s="768" t="s">
        <v>785</v>
      </c>
      <c r="C5" s="768" t="s">
        <v>299</v>
      </c>
      <c r="D5" s="768" t="s">
        <v>310</v>
      </c>
      <c r="E5" s="438" t="s">
        <v>258</v>
      </c>
      <c r="F5" s="438"/>
    </row>
    <row r="6" spans="1:6" ht="25.5">
      <c r="A6" s="769"/>
      <c r="B6" s="769"/>
      <c r="C6" s="769"/>
      <c r="D6" s="769"/>
      <c r="E6" s="439" t="s">
        <v>301</v>
      </c>
      <c r="F6" s="439" t="s">
        <v>302</v>
      </c>
    </row>
    <row r="7" spans="1:6" s="435" customFormat="1" ht="12.75">
      <c r="A7" s="440">
        <v>1</v>
      </c>
      <c r="B7" s="439">
        <v>2</v>
      </c>
      <c r="C7" s="441">
        <v>3</v>
      </c>
      <c r="D7" s="441">
        <v>4</v>
      </c>
      <c r="E7" s="441">
        <v>5</v>
      </c>
      <c r="F7" s="439">
        <v>6</v>
      </c>
    </row>
    <row r="8" spans="1:6" s="445" customFormat="1" ht="12" customHeight="1">
      <c r="A8" s="442" t="s">
        <v>523</v>
      </c>
      <c r="B8" s="443" t="s">
        <v>1013</v>
      </c>
      <c r="C8" s="444"/>
      <c r="D8" s="775">
        <f>E8+F8</f>
        <v>2434976.909</v>
      </c>
      <c r="E8" s="775">
        <f>E10+E91</f>
        <v>1800000</v>
      </c>
      <c r="F8" s="770">
        <f>F86</f>
        <v>634976.909</v>
      </c>
    </row>
    <row r="9" spans="1:6" ht="12.75">
      <c r="A9" s="446"/>
      <c r="B9" s="447" t="s">
        <v>786</v>
      </c>
      <c r="C9" s="444"/>
      <c r="D9" s="776"/>
      <c r="E9" s="776"/>
      <c r="F9" s="771"/>
    </row>
    <row r="10" spans="1:6" ht="12" customHeight="1">
      <c r="A10" s="448" t="s">
        <v>524</v>
      </c>
      <c r="B10" s="449" t="s">
        <v>787</v>
      </c>
      <c r="C10" s="450">
        <v>7100</v>
      </c>
      <c r="D10" s="772">
        <f>E10</f>
        <v>1483439.5</v>
      </c>
      <c r="E10" s="772">
        <f>E13+E18+E21+E45+E61</f>
        <v>1483439.5</v>
      </c>
      <c r="F10" s="450" t="s">
        <v>532</v>
      </c>
    </row>
    <row r="11" spans="1:6" s="456" customFormat="1" ht="12.75" customHeight="1">
      <c r="A11" s="452"/>
      <c r="B11" s="453" t="s">
        <v>17</v>
      </c>
      <c r="C11" s="454"/>
      <c r="D11" s="773"/>
      <c r="E11" s="773"/>
      <c r="F11" s="454"/>
    </row>
    <row r="12" spans="1:6" ht="12.75">
      <c r="A12" s="452"/>
      <c r="B12" s="453" t="s">
        <v>878</v>
      </c>
      <c r="C12" s="457"/>
      <c r="D12" s="774"/>
      <c r="E12" s="774"/>
      <c r="F12" s="454"/>
    </row>
    <row r="13" spans="1:6" s="456" customFormat="1" ht="12.75">
      <c r="A13" s="448" t="s">
        <v>328</v>
      </c>
      <c r="B13" s="459" t="s">
        <v>877</v>
      </c>
      <c r="C13" s="460">
        <v>7131</v>
      </c>
      <c r="D13" s="772">
        <f>E13</f>
        <v>177430</v>
      </c>
      <c r="E13" s="772">
        <f>E15+E16+E17</f>
        <v>177430</v>
      </c>
      <c r="F13" s="450" t="s">
        <v>532</v>
      </c>
    </row>
    <row r="14" spans="1:6" ht="12.75">
      <c r="A14" s="452"/>
      <c r="B14" s="461" t="s">
        <v>878</v>
      </c>
      <c r="C14" s="462"/>
      <c r="D14" s="774"/>
      <c r="E14" s="774"/>
      <c r="F14" s="454"/>
    </row>
    <row r="15" spans="1:6" ht="25.5">
      <c r="A15" s="463" t="s">
        <v>18</v>
      </c>
      <c r="B15" s="464" t="s">
        <v>879</v>
      </c>
      <c r="C15" s="441"/>
      <c r="D15" s="465">
        <f>E15</f>
        <v>14480</v>
      </c>
      <c r="E15" s="465">
        <f>'[5]Ekamutner'!$H$6+'[5]Ekamutner'!$H$7+'[5]Ekamutner'!$H$8+'[5]Ekamutner'!$H$9+'[5]Ekamutner'!$H$10+'[5]Ekamutner'!$H$11</f>
        <v>14480</v>
      </c>
      <c r="F15" s="441" t="s">
        <v>532</v>
      </c>
    </row>
    <row r="16" spans="1:6" ht="25.5">
      <c r="A16" s="463" t="s">
        <v>19</v>
      </c>
      <c r="B16" s="464" t="s">
        <v>880</v>
      </c>
      <c r="C16" s="441"/>
      <c r="D16" s="465">
        <f>E16</f>
        <v>24500</v>
      </c>
      <c r="E16" s="465">
        <f>'[5]Ekamutner'!$H$24</f>
        <v>24500</v>
      </c>
      <c r="F16" s="441" t="s">
        <v>532</v>
      </c>
    </row>
    <row r="17" spans="1:6" ht="12.75">
      <c r="A17" s="463" t="s">
        <v>1019</v>
      </c>
      <c r="B17" s="552" t="s">
        <v>1020</v>
      </c>
      <c r="C17" s="441"/>
      <c r="D17" s="465">
        <f>E17</f>
        <v>138450</v>
      </c>
      <c r="E17" s="465">
        <f>'[5]Ekamutner'!$H$12+'[5]Ekamutner'!$H$13+'[5]Ekamutner'!$H$14+'[5]Ekamutner'!$H$15+'[5]Ekamutner'!$H$16+'[5]Ekamutner'!$H$17+'[5]Ekamutner'!$H$18+'[5]Ekamutner'!$H$19+'[5]Ekamutner'!$H$20+'[5]Ekamutner'!$H$21+'[5]Ekamutner'!$H$22+'[5]Ekamutner'!$H$23</f>
        <v>138450</v>
      </c>
      <c r="F17" s="441" t="s">
        <v>532</v>
      </c>
    </row>
    <row r="18" spans="1:6" s="456" customFormat="1" ht="12.75">
      <c r="A18" s="448" t="s">
        <v>329</v>
      </c>
      <c r="B18" s="459" t="s">
        <v>881</v>
      </c>
      <c r="C18" s="460">
        <v>7136</v>
      </c>
      <c r="D18" s="451">
        <f>E18</f>
        <v>212314.9</v>
      </c>
      <c r="E18" s="451">
        <f>E20</f>
        <v>212314.9</v>
      </c>
      <c r="F18" s="450" t="s">
        <v>532</v>
      </c>
    </row>
    <row r="19" spans="1:6" ht="12.75">
      <c r="A19" s="452"/>
      <c r="B19" s="461" t="s">
        <v>878</v>
      </c>
      <c r="C19" s="462"/>
      <c r="D19" s="466"/>
      <c r="E19" s="466"/>
      <c r="F19" s="454"/>
    </row>
    <row r="20" spans="1:6" ht="12.75">
      <c r="A20" s="463" t="s">
        <v>20</v>
      </c>
      <c r="B20" s="464" t="s">
        <v>882</v>
      </c>
      <c r="C20" s="441"/>
      <c r="D20" s="465">
        <f>E20</f>
        <v>212314.9</v>
      </c>
      <c r="E20" s="465">
        <f>'[5]Ekamutner'!$H$33</f>
        <v>212314.9</v>
      </c>
      <c r="F20" s="441" t="s">
        <v>532</v>
      </c>
    </row>
    <row r="21" spans="1:6" s="456" customFormat="1" ht="38.25">
      <c r="A21" s="448" t="s">
        <v>332</v>
      </c>
      <c r="B21" s="459" t="s">
        <v>883</v>
      </c>
      <c r="C21" s="460">
        <v>7145</v>
      </c>
      <c r="D21" s="451">
        <f>E21</f>
        <v>16110</v>
      </c>
      <c r="E21" s="451">
        <f>E23</f>
        <v>16110</v>
      </c>
      <c r="F21" s="450" t="s">
        <v>532</v>
      </c>
    </row>
    <row r="22" spans="1:6" ht="12.75">
      <c r="A22" s="452"/>
      <c r="B22" s="461" t="s">
        <v>878</v>
      </c>
      <c r="C22" s="457"/>
      <c r="D22" s="467"/>
      <c r="E22" s="467"/>
      <c r="F22" s="454"/>
    </row>
    <row r="23" spans="1:6" ht="12.75">
      <c r="A23" s="468" t="s">
        <v>21</v>
      </c>
      <c r="B23" s="469" t="s">
        <v>884</v>
      </c>
      <c r="C23" s="460">
        <v>71452</v>
      </c>
      <c r="D23" s="470">
        <f>E23</f>
        <v>16110</v>
      </c>
      <c r="E23" s="470">
        <f>E26+E30+E31+E32+E34+E35+E37+E40+E42+E43+E44</f>
        <v>16110</v>
      </c>
      <c r="F23" s="471" t="s">
        <v>532</v>
      </c>
    </row>
    <row r="24" spans="1:6" ht="0.75" customHeight="1">
      <c r="A24" s="472"/>
      <c r="B24" s="473" t="s">
        <v>256</v>
      </c>
      <c r="C24" s="474"/>
      <c r="D24" s="455"/>
      <c r="E24" s="475"/>
      <c r="F24" s="476"/>
    </row>
    <row r="25" spans="1:6" ht="12.75">
      <c r="A25" s="477"/>
      <c r="B25" s="478" t="s">
        <v>878</v>
      </c>
      <c r="C25" s="479"/>
      <c r="D25" s="458"/>
      <c r="E25" s="480"/>
      <c r="F25" s="481"/>
    </row>
    <row r="26" spans="1:6" ht="35.25" customHeight="1">
      <c r="A26" s="468" t="s">
        <v>22</v>
      </c>
      <c r="B26" s="482" t="s">
        <v>151</v>
      </c>
      <c r="C26" s="471"/>
      <c r="D26" s="483">
        <f>E26</f>
        <v>2500</v>
      </c>
      <c r="E26" s="483">
        <f>E28+E29</f>
        <v>2500</v>
      </c>
      <c r="F26" s="471" t="s">
        <v>532</v>
      </c>
    </row>
    <row r="27" spans="1:6" ht="12.75">
      <c r="A27" s="457"/>
      <c r="B27" s="484" t="s">
        <v>259</v>
      </c>
      <c r="C27" s="457"/>
      <c r="D27" s="485"/>
      <c r="E27" s="485"/>
      <c r="F27" s="481"/>
    </row>
    <row r="28" spans="1:6" ht="12.75">
      <c r="A28" s="463" t="s">
        <v>23</v>
      </c>
      <c r="B28" s="486" t="s">
        <v>885</v>
      </c>
      <c r="C28" s="441"/>
      <c r="D28" s="465">
        <f>E28</f>
        <v>2500</v>
      </c>
      <c r="E28" s="465">
        <f>'[5]Ekamutner'!$H$48</f>
        <v>2500</v>
      </c>
      <c r="F28" s="441"/>
    </row>
    <row r="29" spans="1:6" ht="12.75">
      <c r="A29" s="463" t="s">
        <v>24</v>
      </c>
      <c r="B29" s="486" t="s">
        <v>886</v>
      </c>
      <c r="C29" s="441"/>
      <c r="D29" s="465">
        <f>E29</f>
        <v>0</v>
      </c>
      <c r="E29" s="465">
        <v>0</v>
      </c>
      <c r="F29" s="441" t="s">
        <v>532</v>
      </c>
    </row>
    <row r="30" spans="1:6" ht="89.25">
      <c r="A30" s="463" t="s">
        <v>25</v>
      </c>
      <c r="B30" s="487" t="s">
        <v>888</v>
      </c>
      <c r="C30" s="441"/>
      <c r="D30" s="465">
        <f>E30</f>
        <v>100</v>
      </c>
      <c r="E30" s="465">
        <f>'[5]Ekamutner'!$H$49</f>
        <v>100</v>
      </c>
      <c r="F30" s="441" t="s">
        <v>532</v>
      </c>
    </row>
    <row r="31" spans="1:6" ht="38.25">
      <c r="A31" s="440" t="s">
        <v>26</v>
      </c>
      <c r="B31" s="487" t="s">
        <v>889</v>
      </c>
      <c r="C31" s="441"/>
      <c r="D31" s="465">
        <f>E31</f>
        <v>100</v>
      </c>
      <c r="E31" s="465">
        <f>'[5]Ekamutner'!$H$50</f>
        <v>100</v>
      </c>
      <c r="F31" s="441" t="s">
        <v>532</v>
      </c>
    </row>
    <row r="32" spans="1:6" ht="63.75">
      <c r="A32" s="463" t="s">
        <v>27</v>
      </c>
      <c r="B32" s="487" t="s">
        <v>431</v>
      </c>
      <c r="C32" s="441"/>
      <c r="D32" s="465">
        <f>E32</f>
        <v>7500</v>
      </c>
      <c r="E32" s="465">
        <f>'[5]Ekamutner'!$H$51</f>
        <v>7500</v>
      </c>
      <c r="F32" s="441" t="s">
        <v>532</v>
      </c>
    </row>
    <row r="33" spans="1:6" ht="25.5">
      <c r="A33" s="463" t="s">
        <v>28</v>
      </c>
      <c r="B33" s="487" t="s">
        <v>890</v>
      </c>
      <c r="C33" s="441"/>
      <c r="D33" s="465"/>
      <c r="E33" s="465"/>
      <c r="F33" s="441" t="s">
        <v>532</v>
      </c>
    </row>
    <row r="34" spans="1:6" ht="25.5">
      <c r="A34" s="463" t="s">
        <v>29</v>
      </c>
      <c r="B34" s="487" t="s">
        <v>1122</v>
      </c>
      <c r="C34" s="441"/>
      <c r="D34" s="465">
        <f>E34</f>
        <v>2000</v>
      </c>
      <c r="E34" s="465">
        <f>'[5]Ekamutner'!$H$52</f>
        <v>2000</v>
      </c>
      <c r="F34" s="441" t="s">
        <v>532</v>
      </c>
    </row>
    <row r="35" spans="1:6" ht="63.75">
      <c r="A35" s="463" t="s">
        <v>30</v>
      </c>
      <c r="B35" s="487" t="s">
        <v>432</v>
      </c>
      <c r="C35" s="441"/>
      <c r="D35" s="465">
        <f>E35</f>
        <v>100</v>
      </c>
      <c r="E35" s="465">
        <f>'[5]Ekamutner'!$H$53</f>
        <v>100</v>
      </c>
      <c r="F35" s="441" t="s">
        <v>532</v>
      </c>
    </row>
    <row r="36" spans="1:6" ht="51">
      <c r="A36" s="463" t="s">
        <v>31</v>
      </c>
      <c r="B36" s="487" t="s">
        <v>433</v>
      </c>
      <c r="C36" s="441"/>
      <c r="D36" s="465"/>
      <c r="E36" s="465"/>
      <c r="F36" s="441" t="s">
        <v>532</v>
      </c>
    </row>
    <row r="37" spans="1:6" ht="25.5">
      <c r="A37" s="463" t="s">
        <v>32</v>
      </c>
      <c r="B37" s="487" t="s">
        <v>434</v>
      </c>
      <c r="C37" s="441"/>
      <c r="D37" s="465">
        <f>E37</f>
        <v>1000</v>
      </c>
      <c r="E37" s="465">
        <f>'[5]Ekamutner'!$H$54</f>
        <v>1000</v>
      </c>
      <c r="F37" s="441" t="s">
        <v>532</v>
      </c>
    </row>
    <row r="38" spans="1:6" ht="25.5">
      <c r="A38" s="463" t="s">
        <v>33</v>
      </c>
      <c r="B38" s="487" t="s">
        <v>435</v>
      </c>
      <c r="C38" s="441"/>
      <c r="D38" s="465"/>
      <c r="E38" s="465"/>
      <c r="F38" s="441" t="s">
        <v>532</v>
      </c>
    </row>
    <row r="39" spans="1:6" s="456" customFormat="1" ht="51">
      <c r="A39" s="463" t="s">
        <v>34</v>
      </c>
      <c r="B39" s="487" t="s">
        <v>436</v>
      </c>
      <c r="C39" s="441"/>
      <c r="D39" s="465">
        <f aca="true" t="shared" si="0" ref="D39:D45">E39</f>
        <v>0</v>
      </c>
      <c r="E39" s="465"/>
      <c r="F39" s="441" t="s">
        <v>532</v>
      </c>
    </row>
    <row r="40" spans="1:6" ht="25.5">
      <c r="A40" s="463" t="s">
        <v>255</v>
      </c>
      <c r="B40" s="487" t="s">
        <v>437</v>
      </c>
      <c r="C40" s="441"/>
      <c r="D40" s="465">
        <f t="shared" si="0"/>
        <v>200</v>
      </c>
      <c r="E40" s="465">
        <f>'[5]Ekamutner'!$H$55</f>
        <v>200</v>
      </c>
      <c r="F40" s="441" t="s">
        <v>532</v>
      </c>
    </row>
    <row r="41" spans="1:6" ht="12.75">
      <c r="A41" s="440" t="s">
        <v>910</v>
      </c>
      <c r="B41" s="487" t="s">
        <v>912</v>
      </c>
      <c r="C41" s="441"/>
      <c r="D41" s="465">
        <f t="shared" si="0"/>
        <v>0</v>
      </c>
      <c r="E41" s="465"/>
      <c r="F41" s="441" t="s">
        <v>532</v>
      </c>
    </row>
    <row r="42" spans="1:6" ht="38.25">
      <c r="A42" s="440" t="s">
        <v>911</v>
      </c>
      <c r="B42" s="487" t="s">
        <v>913</v>
      </c>
      <c r="C42" s="441"/>
      <c r="D42" s="465">
        <f t="shared" si="0"/>
        <v>360</v>
      </c>
      <c r="E42" s="465">
        <f>'[5]Ekamutner'!$H$56</f>
        <v>360</v>
      </c>
      <c r="F42" s="441" t="s">
        <v>532</v>
      </c>
    </row>
    <row r="43" spans="1:6" ht="25.5">
      <c r="A43" s="440" t="s">
        <v>916</v>
      </c>
      <c r="B43" s="487" t="s">
        <v>917</v>
      </c>
      <c r="C43" s="441"/>
      <c r="D43" s="465">
        <f t="shared" si="0"/>
        <v>1500</v>
      </c>
      <c r="E43" s="465">
        <f>'[5]Ekamutner'!$H$57</f>
        <v>1500</v>
      </c>
      <c r="F43" s="441" t="s">
        <v>532</v>
      </c>
    </row>
    <row r="44" spans="1:6" ht="24">
      <c r="A44" s="543"/>
      <c r="B44" s="544" t="s">
        <v>1017</v>
      </c>
      <c r="C44" s="490"/>
      <c r="D44" s="483">
        <f>E44</f>
        <v>750</v>
      </c>
      <c r="E44" s="465">
        <f>'[3]Ekamutner'!$C$58</f>
        <v>750</v>
      </c>
      <c r="F44" s="471"/>
    </row>
    <row r="45" spans="1:6" ht="38.25">
      <c r="A45" s="448" t="s">
        <v>35</v>
      </c>
      <c r="B45" s="459" t="s">
        <v>891</v>
      </c>
      <c r="C45" s="460">
        <v>7146</v>
      </c>
      <c r="D45" s="451">
        <f t="shared" si="0"/>
        <v>8000</v>
      </c>
      <c r="E45" s="451">
        <f>E50+E51</f>
        <v>8000</v>
      </c>
      <c r="F45" s="450" t="s">
        <v>532</v>
      </c>
    </row>
    <row r="46" spans="1:6" ht="12.75">
      <c r="A46" s="452"/>
      <c r="B46" s="461" t="s">
        <v>878</v>
      </c>
      <c r="C46" s="462"/>
      <c r="D46" s="466"/>
      <c r="E46" s="466"/>
      <c r="F46" s="454"/>
    </row>
    <row r="47" spans="1:6" ht="12.75">
      <c r="A47" s="468" t="s">
        <v>36</v>
      </c>
      <c r="B47" s="469" t="s">
        <v>892</v>
      </c>
      <c r="C47" s="471"/>
      <c r="D47" s="483">
        <f>E47</f>
        <v>8000</v>
      </c>
      <c r="E47" s="483">
        <f>E50+E51</f>
        <v>8000</v>
      </c>
      <c r="F47" s="471" t="s">
        <v>532</v>
      </c>
    </row>
    <row r="48" spans="1:6" ht="12.75">
      <c r="A48" s="472"/>
      <c r="B48" s="473" t="s">
        <v>37</v>
      </c>
      <c r="C48" s="454"/>
      <c r="D48" s="466"/>
      <c r="E48" s="488"/>
      <c r="F48" s="476"/>
    </row>
    <row r="49" spans="1:6" s="456" customFormat="1" ht="12.75">
      <c r="A49" s="477"/>
      <c r="B49" s="478" t="s">
        <v>878</v>
      </c>
      <c r="C49" s="457"/>
      <c r="D49" s="489"/>
      <c r="E49" s="485"/>
      <c r="F49" s="481"/>
    </row>
    <row r="50" spans="1:6" ht="89.25">
      <c r="A50" s="477" t="s">
        <v>38</v>
      </c>
      <c r="B50" s="484" t="s">
        <v>893</v>
      </c>
      <c r="C50" s="481"/>
      <c r="D50" s="485">
        <f>E50</f>
        <v>2500</v>
      </c>
      <c r="E50" s="485">
        <f>'[5]Ekamutner'!$H$61</f>
        <v>2500</v>
      </c>
      <c r="F50" s="481" t="s">
        <v>532</v>
      </c>
    </row>
    <row r="51" spans="1:6" ht="76.5">
      <c r="A51" s="440" t="s">
        <v>39</v>
      </c>
      <c r="B51" s="487" t="s">
        <v>894</v>
      </c>
      <c r="C51" s="441"/>
      <c r="D51" s="465">
        <f>E51</f>
        <v>5500</v>
      </c>
      <c r="E51" s="465">
        <f>'[5]Ekamutner'!$H$63</f>
        <v>5500</v>
      </c>
      <c r="F51" s="441" t="s">
        <v>532</v>
      </c>
    </row>
    <row r="52" spans="1:6" ht="12.75">
      <c r="A52" s="448" t="s">
        <v>40</v>
      </c>
      <c r="B52" s="459" t="s">
        <v>895</v>
      </c>
      <c r="C52" s="450">
        <v>7161</v>
      </c>
      <c r="D52" s="451"/>
      <c r="E52" s="451"/>
      <c r="F52" s="450" t="s">
        <v>532</v>
      </c>
    </row>
    <row r="53" spans="1:6" ht="12.75">
      <c r="A53" s="472"/>
      <c r="B53" s="473" t="s">
        <v>607</v>
      </c>
      <c r="C53" s="454"/>
      <c r="D53" s="466"/>
      <c r="E53" s="466"/>
      <c r="F53" s="476"/>
    </row>
    <row r="54" spans="1:6" ht="12.75">
      <c r="A54" s="452"/>
      <c r="B54" s="473" t="s">
        <v>878</v>
      </c>
      <c r="C54" s="457"/>
      <c r="D54" s="466"/>
      <c r="E54" s="466"/>
      <c r="F54" s="454"/>
    </row>
    <row r="55" spans="1:6" ht="38.25">
      <c r="A55" s="468" t="s">
        <v>41</v>
      </c>
      <c r="B55" s="469" t="s">
        <v>229</v>
      </c>
      <c r="C55" s="490"/>
      <c r="D55" s="483"/>
      <c r="E55" s="483"/>
      <c r="F55" s="471" t="s">
        <v>532</v>
      </c>
    </row>
    <row r="56" spans="1:6" s="456" customFormat="1" ht="12.75">
      <c r="A56" s="477"/>
      <c r="B56" s="478" t="s">
        <v>230</v>
      </c>
      <c r="C56" s="462"/>
      <c r="D56" s="489"/>
      <c r="E56" s="485"/>
      <c r="F56" s="481"/>
    </row>
    <row r="57" spans="1:6" ht="12.75">
      <c r="A57" s="491" t="s">
        <v>42</v>
      </c>
      <c r="B57" s="487" t="s">
        <v>896</v>
      </c>
      <c r="C57" s="441"/>
      <c r="D57" s="465"/>
      <c r="E57" s="465"/>
      <c r="F57" s="441" t="s">
        <v>532</v>
      </c>
    </row>
    <row r="58" spans="1:6" s="456" customFormat="1" ht="12.75">
      <c r="A58" s="491" t="s">
        <v>43</v>
      </c>
      <c r="B58" s="487" t="s">
        <v>897</v>
      </c>
      <c r="C58" s="441"/>
      <c r="D58" s="465"/>
      <c r="E58" s="465"/>
      <c r="F58" s="441" t="s">
        <v>532</v>
      </c>
    </row>
    <row r="59" spans="1:6" ht="51">
      <c r="A59" s="491" t="s">
        <v>44</v>
      </c>
      <c r="B59" s="487" t="s">
        <v>231</v>
      </c>
      <c r="C59" s="441"/>
      <c r="D59" s="465"/>
      <c r="E59" s="465"/>
      <c r="F59" s="441" t="s">
        <v>532</v>
      </c>
    </row>
    <row r="60" spans="1:6" ht="63.75">
      <c r="A60" s="491" t="s">
        <v>606</v>
      </c>
      <c r="B60" s="469" t="s">
        <v>129</v>
      </c>
      <c r="C60" s="441"/>
      <c r="D60" s="492"/>
      <c r="E60" s="492"/>
      <c r="F60" s="441" t="s">
        <v>532</v>
      </c>
    </row>
    <row r="61" spans="1:6" s="456" customFormat="1" ht="12.75">
      <c r="A61" s="448" t="s">
        <v>525</v>
      </c>
      <c r="B61" s="459" t="s">
        <v>898</v>
      </c>
      <c r="C61" s="450">
        <v>7300</v>
      </c>
      <c r="D61" s="772">
        <f>E61+F61</f>
        <v>1704561.5089999998</v>
      </c>
      <c r="E61" s="772">
        <f>E76</f>
        <v>1069584.5999999999</v>
      </c>
      <c r="F61" s="772">
        <f>F86</f>
        <v>634976.909</v>
      </c>
    </row>
    <row r="62" spans="1:6" s="456" customFormat="1" ht="25.5" customHeight="1">
      <c r="A62" s="452"/>
      <c r="B62" s="461" t="s">
        <v>45</v>
      </c>
      <c r="C62" s="436"/>
      <c r="D62" s="773"/>
      <c r="E62" s="773"/>
      <c r="F62" s="773"/>
    </row>
    <row r="63" spans="1:6" ht="12.75">
      <c r="A63" s="452"/>
      <c r="B63" s="461" t="s">
        <v>878</v>
      </c>
      <c r="C63" s="457"/>
      <c r="D63" s="774"/>
      <c r="E63" s="774"/>
      <c r="F63" s="774"/>
    </row>
    <row r="64" spans="1:6" s="456" customFormat="1" ht="25.5">
      <c r="A64" s="448" t="s">
        <v>335</v>
      </c>
      <c r="B64" s="459" t="s">
        <v>899</v>
      </c>
      <c r="C64" s="460">
        <v>7311</v>
      </c>
      <c r="D64" s="493"/>
      <c r="E64" s="493"/>
      <c r="F64" s="450" t="s">
        <v>532</v>
      </c>
    </row>
    <row r="65" spans="1:6" ht="12.75">
      <c r="A65" s="452"/>
      <c r="B65" s="494" t="s">
        <v>878</v>
      </c>
      <c r="C65" s="462"/>
      <c r="D65" s="495"/>
      <c r="E65" s="495"/>
      <c r="F65" s="454"/>
    </row>
    <row r="66" spans="1:6" s="456" customFormat="1" ht="63.75">
      <c r="A66" s="463" t="s">
        <v>46</v>
      </c>
      <c r="B66" s="469" t="s">
        <v>250</v>
      </c>
      <c r="C66" s="496"/>
      <c r="D66" s="497"/>
      <c r="E66" s="497"/>
      <c r="F66" s="441" t="s">
        <v>532</v>
      </c>
    </row>
    <row r="67" spans="1:6" ht="25.5">
      <c r="A67" s="498" t="s">
        <v>336</v>
      </c>
      <c r="B67" s="459" t="s">
        <v>900</v>
      </c>
      <c r="C67" s="499">
        <v>7312</v>
      </c>
      <c r="D67" s="500"/>
      <c r="E67" s="450" t="s">
        <v>532</v>
      </c>
      <c r="F67" s="471"/>
    </row>
    <row r="68" spans="1:6" s="456" customFormat="1" ht="12.75">
      <c r="A68" s="501"/>
      <c r="B68" s="494" t="s">
        <v>878</v>
      </c>
      <c r="C68" s="502"/>
      <c r="D68" s="479"/>
      <c r="E68" s="479"/>
      <c r="F68" s="502"/>
    </row>
    <row r="69" spans="1:6" ht="63.75">
      <c r="A69" s="440" t="s">
        <v>337</v>
      </c>
      <c r="B69" s="469" t="s">
        <v>251</v>
      </c>
      <c r="C69" s="496"/>
      <c r="D69" s="497"/>
      <c r="E69" s="441" t="s">
        <v>532</v>
      </c>
      <c r="F69" s="441"/>
    </row>
    <row r="70" spans="1:6" ht="38.25">
      <c r="A70" s="498" t="s">
        <v>47</v>
      </c>
      <c r="B70" s="459" t="s">
        <v>901</v>
      </c>
      <c r="C70" s="499">
        <v>7321</v>
      </c>
      <c r="D70" s="500"/>
      <c r="E70" s="450"/>
      <c r="F70" s="450" t="s">
        <v>532</v>
      </c>
    </row>
    <row r="71" spans="1:6" ht="12.75">
      <c r="A71" s="501"/>
      <c r="B71" s="494" t="s">
        <v>878</v>
      </c>
      <c r="C71" s="502"/>
      <c r="D71" s="479"/>
      <c r="E71" s="479"/>
      <c r="F71" s="502"/>
    </row>
    <row r="72" spans="1:6" ht="51">
      <c r="A72" s="463" t="s">
        <v>48</v>
      </c>
      <c r="B72" s="469" t="s">
        <v>902</v>
      </c>
      <c r="C72" s="496"/>
      <c r="D72" s="497"/>
      <c r="E72" s="441"/>
      <c r="F72" s="441" t="s">
        <v>532</v>
      </c>
    </row>
    <row r="73" spans="1:6" ht="38.25">
      <c r="A73" s="498" t="s">
        <v>49</v>
      </c>
      <c r="B73" s="459" t="s">
        <v>903</v>
      </c>
      <c r="C73" s="499">
        <v>7322</v>
      </c>
      <c r="D73" s="500"/>
      <c r="E73" s="450" t="s">
        <v>532</v>
      </c>
      <c r="F73" s="471"/>
    </row>
    <row r="74" spans="1:6" ht="12.75">
      <c r="A74" s="501"/>
      <c r="B74" s="494" t="s">
        <v>878</v>
      </c>
      <c r="C74" s="502"/>
      <c r="D74" s="479"/>
      <c r="E74" s="479"/>
      <c r="F74" s="502"/>
    </row>
    <row r="75" spans="1:6" ht="51">
      <c r="A75" s="463" t="s">
        <v>50</v>
      </c>
      <c r="B75" s="469" t="s">
        <v>904</v>
      </c>
      <c r="C75" s="496"/>
      <c r="D75" s="497"/>
      <c r="E75" s="441" t="s">
        <v>532</v>
      </c>
      <c r="F75" s="441"/>
    </row>
    <row r="76" spans="1:6" ht="38.25">
      <c r="A76" s="448" t="s">
        <v>51</v>
      </c>
      <c r="B76" s="459" t="s">
        <v>905</v>
      </c>
      <c r="C76" s="450">
        <v>7331</v>
      </c>
      <c r="D76" s="451">
        <f>D79+D84</f>
        <v>1069584.5999999999</v>
      </c>
      <c r="E76" s="451">
        <f>E79+E84+E83</f>
        <v>1069584.5999999999</v>
      </c>
      <c r="F76" s="450" t="s">
        <v>532</v>
      </c>
    </row>
    <row r="77" spans="1:6" ht="12.75">
      <c r="A77" s="452"/>
      <c r="B77" s="461" t="s">
        <v>249</v>
      </c>
      <c r="D77" s="466"/>
      <c r="E77" s="466"/>
      <c r="F77" s="454"/>
    </row>
    <row r="78" spans="1:6" ht="12.75">
      <c r="A78" s="452"/>
      <c r="B78" s="461" t="s">
        <v>259</v>
      </c>
      <c r="C78" s="457"/>
      <c r="D78" s="466"/>
      <c r="E78" s="466"/>
      <c r="F78" s="454"/>
    </row>
    <row r="79" spans="1:6" ht="25.5">
      <c r="A79" s="468" t="s">
        <v>52</v>
      </c>
      <c r="B79" s="469" t="s">
        <v>906</v>
      </c>
      <c r="C79" s="490"/>
      <c r="D79" s="483">
        <f>E79</f>
        <v>1060954.4</v>
      </c>
      <c r="E79" s="483">
        <f>'[5]Ekamutner'!$H$65</f>
        <v>1060954.4</v>
      </c>
      <c r="F79" s="471" t="s">
        <v>532</v>
      </c>
    </row>
    <row r="80" spans="1:6" ht="25.5">
      <c r="A80" s="468" t="s">
        <v>53</v>
      </c>
      <c r="B80" s="469" t="s">
        <v>232</v>
      </c>
      <c r="C80" s="503"/>
      <c r="D80" s="504"/>
      <c r="E80" s="471"/>
      <c r="F80" s="471" t="s">
        <v>532</v>
      </c>
    </row>
    <row r="81" spans="1:6" s="456" customFormat="1" ht="12.75">
      <c r="A81" s="477"/>
      <c r="B81" s="505" t="s">
        <v>878</v>
      </c>
      <c r="C81" s="506"/>
      <c r="D81" s="457"/>
      <c r="E81" s="481"/>
      <c r="F81" s="481"/>
    </row>
    <row r="82" spans="1:6" ht="51">
      <c r="A82" s="463" t="s">
        <v>54</v>
      </c>
      <c r="B82" s="486" t="s">
        <v>907</v>
      </c>
      <c r="C82" s="441"/>
      <c r="D82" s="497"/>
      <c r="E82" s="441"/>
      <c r="F82" s="441" t="s">
        <v>532</v>
      </c>
    </row>
    <row r="83" spans="1:6" ht="25.5">
      <c r="A83" s="463" t="s">
        <v>55</v>
      </c>
      <c r="B83" s="486" t="s">
        <v>233</v>
      </c>
      <c r="C83" s="441"/>
      <c r="D83" s="507">
        <f>E83</f>
        <v>0</v>
      </c>
      <c r="E83" s="508"/>
      <c r="F83" s="441" t="s">
        <v>532</v>
      </c>
    </row>
    <row r="84" spans="1:6" ht="38.25">
      <c r="A84" s="463" t="s">
        <v>56</v>
      </c>
      <c r="B84" s="469" t="s">
        <v>234</v>
      </c>
      <c r="C84" s="496"/>
      <c r="D84" s="507">
        <f>E84</f>
        <v>8630.2</v>
      </c>
      <c r="E84" s="508">
        <f>'[5]Ekamutner'!$H$67</f>
        <v>8630.2</v>
      </c>
      <c r="F84" s="441" t="s">
        <v>532</v>
      </c>
    </row>
    <row r="85" spans="1:6" ht="38.25">
      <c r="A85" s="468" t="s">
        <v>57</v>
      </c>
      <c r="B85" s="469" t="s">
        <v>235</v>
      </c>
      <c r="C85" s="503"/>
      <c r="D85" s="504"/>
      <c r="E85" s="471"/>
      <c r="F85" s="471" t="s">
        <v>532</v>
      </c>
    </row>
    <row r="86" spans="1:6" s="456" customFormat="1" ht="38.25">
      <c r="A86" s="448" t="s">
        <v>58</v>
      </c>
      <c r="B86" s="459" t="s">
        <v>908</v>
      </c>
      <c r="C86" s="460">
        <v>7332</v>
      </c>
      <c r="D86" s="772">
        <f>D89</f>
        <v>634976.909</v>
      </c>
      <c r="E86" s="450" t="s">
        <v>532</v>
      </c>
      <c r="F86" s="781">
        <f>F89</f>
        <v>634976.909</v>
      </c>
    </row>
    <row r="87" spans="1:6" ht="12.75" customHeight="1">
      <c r="A87" s="452"/>
      <c r="B87" s="461" t="s">
        <v>252</v>
      </c>
      <c r="C87" s="462"/>
      <c r="D87" s="773"/>
      <c r="E87" s="476"/>
      <c r="F87" s="782"/>
    </row>
    <row r="88" spans="1:6" ht="12.75">
      <c r="A88" s="452"/>
      <c r="B88" s="494" t="s">
        <v>878</v>
      </c>
      <c r="C88" s="462"/>
      <c r="D88" s="774"/>
      <c r="E88" s="454"/>
      <c r="F88" s="783"/>
    </row>
    <row r="89" spans="1:6" s="456" customFormat="1" ht="38.25">
      <c r="A89" s="463" t="s">
        <v>59</v>
      </c>
      <c r="B89" s="469" t="s">
        <v>0</v>
      </c>
      <c r="C89" s="496"/>
      <c r="D89" s="451">
        <f>F89</f>
        <v>634976.909</v>
      </c>
      <c r="E89" s="441" t="s">
        <v>532</v>
      </c>
      <c r="F89" s="751">
        <f>'[5]Ekamutner'!$H$70</f>
        <v>634976.909</v>
      </c>
    </row>
    <row r="90" spans="1:6" ht="37.5" customHeight="1">
      <c r="A90" s="468" t="s">
        <v>60</v>
      </c>
      <c r="B90" s="469" t="s">
        <v>236</v>
      </c>
      <c r="C90" s="503"/>
      <c r="D90" s="509"/>
      <c r="E90" s="471" t="s">
        <v>532</v>
      </c>
      <c r="F90" s="471"/>
    </row>
    <row r="91" spans="1:6" ht="12.75">
      <c r="A91" s="448" t="s">
        <v>526</v>
      </c>
      <c r="B91" s="459" t="s">
        <v>1</v>
      </c>
      <c r="C91" s="450">
        <v>7400</v>
      </c>
      <c r="D91" s="451">
        <f>E91</f>
        <v>316560.5</v>
      </c>
      <c r="E91" s="451">
        <f>E100+E107+E113+E118+E133</f>
        <v>316560.5</v>
      </c>
      <c r="F91" s="450"/>
    </row>
    <row r="92" spans="1:6" ht="25.5">
      <c r="A92" s="452"/>
      <c r="B92" s="461" t="s">
        <v>237</v>
      </c>
      <c r="D92" s="510"/>
      <c r="E92" s="495"/>
      <c r="F92" s="454"/>
    </row>
    <row r="93" spans="1:6" ht="12.75">
      <c r="A93" s="452"/>
      <c r="B93" s="461" t="s">
        <v>878</v>
      </c>
      <c r="C93" s="457"/>
      <c r="D93" s="510"/>
      <c r="E93" s="495"/>
      <c r="F93" s="454"/>
    </row>
    <row r="94" spans="1:6" ht="12.75">
      <c r="A94" s="448" t="s">
        <v>341</v>
      </c>
      <c r="B94" s="459" t="s">
        <v>2</v>
      </c>
      <c r="C94" s="460">
        <v>7411</v>
      </c>
      <c r="D94" s="511"/>
      <c r="E94" s="450" t="s">
        <v>532</v>
      </c>
      <c r="F94" s="450"/>
    </row>
    <row r="95" spans="1:6" ht="12.75">
      <c r="A95" s="452"/>
      <c r="B95" s="461" t="s">
        <v>878</v>
      </c>
      <c r="C95" s="462"/>
      <c r="D95" s="495"/>
      <c r="E95" s="454"/>
      <c r="F95" s="454"/>
    </row>
    <row r="96" spans="1:6" s="456" customFormat="1" ht="38.25">
      <c r="A96" s="463" t="s">
        <v>61</v>
      </c>
      <c r="B96" s="464" t="s">
        <v>238</v>
      </c>
      <c r="C96" s="496"/>
      <c r="D96" s="497"/>
      <c r="E96" s="441" t="s">
        <v>532</v>
      </c>
      <c r="F96" s="441"/>
    </row>
    <row r="97" spans="1:6" ht="12.75">
      <c r="A97" s="448" t="s">
        <v>62</v>
      </c>
      <c r="B97" s="459" t="s">
        <v>3</v>
      </c>
      <c r="C97" s="460">
        <v>7412</v>
      </c>
      <c r="D97" s="511"/>
      <c r="E97" s="511"/>
      <c r="F97" s="450" t="s">
        <v>532</v>
      </c>
    </row>
    <row r="98" spans="1:6" ht="12.75">
      <c r="A98" s="452"/>
      <c r="B98" s="461" t="s">
        <v>878</v>
      </c>
      <c r="C98" s="462"/>
      <c r="D98" s="495"/>
      <c r="E98" s="495"/>
      <c r="F98" s="454"/>
    </row>
    <row r="99" spans="1:6" s="456" customFormat="1" ht="38.25">
      <c r="A99" s="463" t="s">
        <v>63</v>
      </c>
      <c r="B99" s="469" t="s">
        <v>239</v>
      </c>
      <c r="C99" s="496"/>
      <c r="D99" s="497"/>
      <c r="E99" s="441"/>
      <c r="F99" s="441" t="s">
        <v>532</v>
      </c>
    </row>
    <row r="100" spans="1:6" ht="12.75">
      <c r="A100" s="448" t="s">
        <v>64</v>
      </c>
      <c r="B100" s="459" t="s">
        <v>4</v>
      </c>
      <c r="C100" s="460">
        <v>7415</v>
      </c>
      <c r="D100" s="451">
        <f>E100</f>
        <v>29529</v>
      </c>
      <c r="E100" s="451">
        <f>E103+E105+E106</f>
        <v>29529</v>
      </c>
      <c r="F100" s="450" t="s">
        <v>532</v>
      </c>
    </row>
    <row r="101" spans="1:6" s="456" customFormat="1" ht="12.75">
      <c r="A101" s="452"/>
      <c r="B101" s="461" t="s">
        <v>65</v>
      </c>
      <c r="C101" s="462"/>
      <c r="D101" s="466"/>
      <c r="E101" s="466"/>
      <c r="F101" s="454"/>
    </row>
    <row r="102" spans="1:6" ht="12.75">
      <c r="A102" s="452"/>
      <c r="B102" s="461" t="s">
        <v>878</v>
      </c>
      <c r="C102" s="462"/>
      <c r="D102" s="466"/>
      <c r="E102" s="466"/>
      <c r="F102" s="454"/>
    </row>
    <row r="103" spans="1:6" s="456" customFormat="1" ht="25.5">
      <c r="A103" s="463" t="s">
        <v>66</v>
      </c>
      <c r="B103" s="469" t="s">
        <v>240</v>
      </c>
      <c r="C103" s="496"/>
      <c r="D103" s="465">
        <f>E103</f>
        <v>25785</v>
      </c>
      <c r="E103" s="465">
        <f>'[5]Ekamutner'!$H$72+'[5]Ekamutner'!$H$73+'[5]Ekamutner'!$H$74+'[5]Ekamutner'!$H$75+'[5]Ekamutner'!$H$76+'[5]Ekamutner'!$H$77+'[5]Ekamutner'!$H$78+'[5]Ekamutner'!$H$79+'[5]Ekamutner'!$H$80+'[5]Ekamutner'!$H$81+'[5]Ekamutner'!$H$82</f>
        <v>25785</v>
      </c>
      <c r="F103" s="441" t="s">
        <v>532</v>
      </c>
    </row>
    <row r="104" spans="1:6" ht="25.5">
      <c r="A104" s="463" t="s">
        <v>67</v>
      </c>
      <c r="B104" s="469" t="s">
        <v>241</v>
      </c>
      <c r="C104" s="496"/>
      <c r="D104" s="465"/>
      <c r="E104" s="465"/>
      <c r="F104" s="441" t="s">
        <v>532</v>
      </c>
    </row>
    <row r="105" spans="1:6" s="456" customFormat="1" ht="51">
      <c r="A105" s="463" t="s">
        <v>68</v>
      </c>
      <c r="B105" s="469" t="s">
        <v>5</v>
      </c>
      <c r="C105" s="496"/>
      <c r="D105" s="465">
        <f>E105</f>
        <v>0</v>
      </c>
      <c r="E105" s="465"/>
      <c r="F105" s="441" t="s">
        <v>532</v>
      </c>
    </row>
    <row r="106" spans="1:6" ht="12.75">
      <c r="A106" s="440" t="s">
        <v>723</v>
      </c>
      <c r="B106" s="469" t="s">
        <v>6</v>
      </c>
      <c r="C106" s="496"/>
      <c r="D106" s="465">
        <f>E106</f>
        <v>3744</v>
      </c>
      <c r="E106" s="465">
        <f>'[5]Ekamutner'!$H$83+'[5]Ekamutner'!$H$84+'[5]Ekamutner'!$H$85+'[5]Ekamutner'!$H$86</f>
        <v>3744</v>
      </c>
      <c r="F106" s="441" t="s">
        <v>532</v>
      </c>
    </row>
    <row r="107" spans="1:6" ht="38.25">
      <c r="A107" s="448" t="s">
        <v>724</v>
      </c>
      <c r="B107" s="459" t="s">
        <v>7</v>
      </c>
      <c r="C107" s="460">
        <v>7421</v>
      </c>
      <c r="D107" s="451">
        <f>E107</f>
        <v>1999</v>
      </c>
      <c r="E107" s="451">
        <f>E111+E112</f>
        <v>1999</v>
      </c>
      <c r="F107" s="450" t="s">
        <v>532</v>
      </c>
    </row>
    <row r="108" spans="1:6" s="456" customFormat="1" ht="12.75">
      <c r="A108" s="452"/>
      <c r="B108" s="461" t="s">
        <v>242</v>
      </c>
      <c r="C108" s="462"/>
      <c r="D108" s="510"/>
      <c r="E108" s="510"/>
      <c r="F108" s="454"/>
    </row>
    <row r="109" spans="1:6" s="456" customFormat="1" ht="12.75">
      <c r="A109" s="452"/>
      <c r="B109" s="461" t="s">
        <v>878</v>
      </c>
      <c r="C109" s="462"/>
      <c r="D109" s="510"/>
      <c r="E109" s="510"/>
      <c r="F109" s="454"/>
    </row>
    <row r="110" spans="1:6" ht="76.5">
      <c r="A110" s="463" t="s">
        <v>725</v>
      </c>
      <c r="B110" s="469" t="s">
        <v>253</v>
      </c>
      <c r="C110" s="496"/>
      <c r="D110" s="512"/>
      <c r="E110" s="508"/>
      <c r="F110" s="441" t="s">
        <v>532</v>
      </c>
    </row>
    <row r="111" spans="1:6" ht="51">
      <c r="A111" s="463" t="s">
        <v>438</v>
      </c>
      <c r="B111" s="469" t="s">
        <v>254</v>
      </c>
      <c r="C111" s="441"/>
      <c r="D111" s="465">
        <f>E111</f>
        <v>1999</v>
      </c>
      <c r="E111" s="465">
        <f>'[3]Ekamutner'!$C$68</f>
        <v>1999</v>
      </c>
      <c r="F111" s="441" t="s">
        <v>532</v>
      </c>
    </row>
    <row r="112" spans="1:6" ht="61.5" customHeight="1">
      <c r="A112" s="463" t="s">
        <v>243</v>
      </c>
      <c r="B112" s="469" t="s">
        <v>244</v>
      </c>
      <c r="C112" s="441"/>
      <c r="D112" s="513"/>
      <c r="E112" s="514"/>
      <c r="F112" s="441" t="s">
        <v>532</v>
      </c>
    </row>
    <row r="113" spans="1:6" s="456" customFormat="1" ht="12.75">
      <c r="A113" s="448" t="s">
        <v>69</v>
      </c>
      <c r="B113" s="459" t="s">
        <v>8</v>
      </c>
      <c r="C113" s="460">
        <v>7422</v>
      </c>
      <c r="D113" s="451">
        <f>E113</f>
        <v>270791.3</v>
      </c>
      <c r="E113" s="451">
        <f>E116+E117</f>
        <v>270791.3</v>
      </c>
      <c r="F113" s="450" t="s">
        <v>532</v>
      </c>
    </row>
    <row r="114" spans="1:6" s="456" customFormat="1" ht="12.75">
      <c r="A114" s="452"/>
      <c r="B114" s="461" t="s">
        <v>245</v>
      </c>
      <c r="C114" s="462"/>
      <c r="D114" s="466"/>
      <c r="E114" s="466"/>
      <c r="F114" s="454"/>
    </row>
    <row r="115" spans="1:6" ht="12.75">
      <c r="A115" s="452"/>
      <c r="B115" s="461" t="s">
        <v>878</v>
      </c>
      <c r="C115" s="462"/>
      <c r="D115" s="466"/>
      <c r="E115" s="466"/>
      <c r="F115" s="454"/>
    </row>
    <row r="116" spans="1:6" ht="12.75">
      <c r="A116" s="463" t="s">
        <v>70</v>
      </c>
      <c r="B116" s="469" t="s">
        <v>9</v>
      </c>
      <c r="C116" s="515"/>
      <c r="D116" s="516">
        <f>E116</f>
        <v>220791.3</v>
      </c>
      <c r="E116" s="465">
        <f>'[5]Ekamutner'!$H$89+'[5]Ekamutner'!$H$90+'[5]Ekamutner'!$H$91+'[5]Ekamutner'!$H$92+'[5]Ekamutner'!$H$93+'[5]Ekamutner'!$H$94</f>
        <v>220791.3</v>
      </c>
      <c r="F116" s="441" t="s">
        <v>532</v>
      </c>
    </row>
    <row r="117" spans="1:6" s="456" customFormat="1" ht="38.25">
      <c r="A117" s="463" t="s">
        <v>71</v>
      </c>
      <c r="B117" s="469" t="s">
        <v>10</v>
      </c>
      <c r="C117" s="441"/>
      <c r="D117" s="465">
        <f>E117</f>
        <v>50000</v>
      </c>
      <c r="E117" s="465">
        <f>'[5]Ekamutner'!$H$95</f>
        <v>50000</v>
      </c>
      <c r="F117" s="441" t="s">
        <v>532</v>
      </c>
    </row>
    <row r="118" spans="1:6" ht="12.75">
      <c r="A118" s="448" t="s">
        <v>72</v>
      </c>
      <c r="B118" s="459" t="s">
        <v>11</v>
      </c>
      <c r="C118" s="460">
        <v>7431</v>
      </c>
      <c r="D118" s="451">
        <f>E118</f>
        <v>1000</v>
      </c>
      <c r="E118" s="451">
        <f>E121</f>
        <v>1000</v>
      </c>
      <c r="F118" s="450" t="s">
        <v>532</v>
      </c>
    </row>
    <row r="119" spans="1:6" ht="12.75">
      <c r="A119" s="452"/>
      <c r="B119" s="461" t="s">
        <v>73</v>
      </c>
      <c r="C119" s="462"/>
      <c r="D119" s="466"/>
      <c r="E119" s="466"/>
      <c r="F119" s="454"/>
    </row>
    <row r="120" spans="1:6" ht="12.75">
      <c r="A120" s="452"/>
      <c r="B120" s="461" t="s">
        <v>878</v>
      </c>
      <c r="C120" s="462"/>
      <c r="D120" s="466"/>
      <c r="E120" s="466"/>
      <c r="F120" s="454"/>
    </row>
    <row r="121" spans="1:6" ht="51">
      <c r="A121" s="463" t="s">
        <v>74</v>
      </c>
      <c r="B121" s="469" t="s">
        <v>539</v>
      </c>
      <c r="C121" s="496"/>
      <c r="D121" s="465">
        <f>E121</f>
        <v>1000</v>
      </c>
      <c r="E121" s="465">
        <f>'[5]Ekamutner'!$H$97</f>
        <v>1000</v>
      </c>
      <c r="F121" s="441" t="s">
        <v>532</v>
      </c>
    </row>
    <row r="122" spans="1:6" ht="38.25">
      <c r="A122" s="463" t="s">
        <v>75</v>
      </c>
      <c r="B122" s="469" t="s">
        <v>246</v>
      </c>
      <c r="C122" s="496"/>
      <c r="D122" s="512"/>
      <c r="E122" s="508"/>
      <c r="F122" s="441" t="s">
        <v>532</v>
      </c>
    </row>
    <row r="123" spans="1:6" ht="12.75">
      <c r="A123" s="448" t="s">
        <v>76</v>
      </c>
      <c r="B123" s="459" t="s">
        <v>439</v>
      </c>
      <c r="C123" s="460">
        <v>7441</v>
      </c>
      <c r="D123" s="504"/>
      <c r="E123" s="471"/>
      <c r="F123" s="450" t="s">
        <v>532</v>
      </c>
    </row>
    <row r="124" spans="1:6" ht="12.75">
      <c r="A124" s="452"/>
      <c r="B124" s="461" t="s">
        <v>77</v>
      </c>
      <c r="C124" s="462"/>
      <c r="D124" s="495"/>
      <c r="E124" s="476"/>
      <c r="F124" s="454"/>
    </row>
    <row r="125" spans="1:6" ht="12.75">
      <c r="A125" s="517"/>
      <c r="B125" s="461" t="s">
        <v>878</v>
      </c>
      <c r="C125" s="457"/>
      <c r="D125" s="495"/>
      <c r="E125" s="476"/>
      <c r="F125" s="454"/>
    </row>
    <row r="126" spans="1:6" ht="84" customHeight="1">
      <c r="A126" s="452" t="s">
        <v>78</v>
      </c>
      <c r="B126" s="464" t="s">
        <v>355</v>
      </c>
      <c r="C126" s="496"/>
      <c r="D126" s="504"/>
      <c r="E126" s="471"/>
      <c r="F126" s="441" t="s">
        <v>532</v>
      </c>
    </row>
    <row r="127" spans="1:6" ht="93" customHeight="1">
      <c r="A127" s="463" t="s">
        <v>247</v>
      </c>
      <c r="B127" s="464" t="s">
        <v>356</v>
      </c>
      <c r="C127" s="506"/>
      <c r="D127" s="504"/>
      <c r="E127" s="471"/>
      <c r="F127" s="441" t="s">
        <v>532</v>
      </c>
    </row>
    <row r="128" spans="1:6" ht="12.75">
      <c r="A128" s="448" t="s">
        <v>79</v>
      </c>
      <c r="B128" s="459" t="s">
        <v>750</v>
      </c>
      <c r="C128" s="460">
        <v>7442</v>
      </c>
      <c r="D128" s="511"/>
      <c r="E128" s="450" t="s">
        <v>532</v>
      </c>
      <c r="F128" s="450"/>
    </row>
    <row r="129" spans="1:6" ht="12.75">
      <c r="A129" s="452"/>
      <c r="B129" s="461" t="s">
        <v>440</v>
      </c>
      <c r="C129" s="462"/>
      <c r="D129" s="495"/>
      <c r="E129" s="454"/>
      <c r="F129" s="454"/>
    </row>
    <row r="130" spans="1:6" ht="12.75">
      <c r="A130" s="452"/>
      <c r="B130" s="461" t="s">
        <v>878</v>
      </c>
      <c r="C130" s="462"/>
      <c r="D130" s="495"/>
      <c r="E130" s="454"/>
      <c r="F130" s="454"/>
    </row>
    <row r="131" spans="1:6" ht="89.25" customHeight="1">
      <c r="A131" s="463" t="s">
        <v>80</v>
      </c>
      <c r="B131" s="464" t="s">
        <v>12</v>
      </c>
      <c r="C131" s="496"/>
      <c r="D131" s="497"/>
      <c r="E131" s="441" t="s">
        <v>532</v>
      </c>
      <c r="F131" s="441"/>
    </row>
    <row r="132" spans="1:6" ht="93.75" customHeight="1">
      <c r="A132" s="463" t="s">
        <v>81</v>
      </c>
      <c r="B132" s="469" t="s">
        <v>13</v>
      </c>
      <c r="C132" s="496"/>
      <c r="D132" s="497"/>
      <c r="E132" s="441" t="s">
        <v>532</v>
      </c>
      <c r="F132" s="518"/>
    </row>
    <row r="133" spans="1:6" ht="12.75">
      <c r="A133" s="498" t="s">
        <v>441</v>
      </c>
      <c r="B133" s="459" t="s">
        <v>538</v>
      </c>
      <c r="C133" s="450">
        <v>7451</v>
      </c>
      <c r="D133" s="511"/>
      <c r="E133" s="519">
        <f>'[5]Ekamutner'!$H$103</f>
        <v>13241.2</v>
      </c>
      <c r="F133" s="450"/>
    </row>
    <row r="134" spans="1:6" ht="12.75">
      <c r="A134" s="472"/>
      <c r="B134" s="461" t="s">
        <v>751</v>
      </c>
      <c r="C134" s="520"/>
      <c r="D134" s="495"/>
      <c r="E134" s="495"/>
      <c r="F134" s="454"/>
    </row>
    <row r="135" spans="1:6" ht="12.75">
      <c r="A135" s="477"/>
      <c r="B135" s="461" t="s">
        <v>878</v>
      </c>
      <c r="C135" s="502"/>
      <c r="D135" s="495"/>
      <c r="E135" s="495"/>
      <c r="F135" s="454"/>
    </row>
    <row r="136" spans="1:6" ht="25.5">
      <c r="A136" s="463" t="s">
        <v>442</v>
      </c>
      <c r="B136" s="469" t="s">
        <v>14</v>
      </c>
      <c r="C136" s="496"/>
      <c r="D136" s="497"/>
      <c r="E136" s="441" t="s">
        <v>532</v>
      </c>
      <c r="F136" s="441"/>
    </row>
    <row r="137" spans="1:6" ht="25.5">
      <c r="A137" s="463" t="s">
        <v>443</v>
      </c>
      <c r="B137" s="469" t="s">
        <v>15</v>
      </c>
      <c r="C137" s="496"/>
      <c r="D137" s="497"/>
      <c r="E137" s="441" t="s">
        <v>532</v>
      </c>
      <c r="F137" s="441"/>
    </row>
    <row r="138" spans="1:6" ht="38.25">
      <c r="A138" s="463" t="s">
        <v>444</v>
      </c>
      <c r="B138" s="464" t="s">
        <v>248</v>
      </c>
      <c r="C138" s="496"/>
      <c r="D138" s="497"/>
      <c r="E138" s="521"/>
      <c r="F138" s="441"/>
    </row>
    <row r="139" ht="3" customHeight="1"/>
    <row r="140" spans="1:5" ht="33.75" customHeight="1">
      <c r="A140" s="779" t="s">
        <v>454</v>
      </c>
      <c r="B140" s="780"/>
      <c r="C140" s="780"/>
      <c r="D140" s="780"/>
      <c r="E140" s="780"/>
    </row>
    <row r="141" spans="1:4" ht="13.5" thickBot="1">
      <c r="A141" s="522" t="s">
        <v>141</v>
      </c>
      <c r="B141" s="76"/>
      <c r="C141" s="76"/>
      <c r="D141" s="76"/>
    </row>
    <row r="142" spans="1:5" ht="90" thickBot="1">
      <c r="A142" s="777" t="s">
        <v>148</v>
      </c>
      <c r="B142" s="777" t="s">
        <v>785</v>
      </c>
      <c r="C142" s="523" t="s">
        <v>142</v>
      </c>
      <c r="D142" s="523" t="s">
        <v>143</v>
      </c>
      <c r="E142" s="524" t="s">
        <v>144</v>
      </c>
    </row>
    <row r="143" spans="1:5" ht="16.5" customHeight="1" thickBot="1">
      <c r="A143" s="778" t="s">
        <v>149</v>
      </c>
      <c r="B143" s="778"/>
      <c r="C143" s="525">
        <v>1</v>
      </c>
      <c r="D143" s="525">
        <v>2</v>
      </c>
      <c r="E143" s="526">
        <v>3</v>
      </c>
    </row>
    <row r="144" spans="1:5" ht="26.25" thickBot="1">
      <c r="A144" s="527">
        <v>1</v>
      </c>
      <c r="B144" s="528" t="s">
        <v>879</v>
      </c>
      <c r="C144" s="529">
        <v>28550</v>
      </c>
      <c r="D144" s="529"/>
      <c r="E144" s="530">
        <v>0</v>
      </c>
    </row>
    <row r="145" spans="1:5" ht="26.25" thickBot="1">
      <c r="A145" s="527">
        <v>2</v>
      </c>
      <c r="B145" s="528" t="s">
        <v>145</v>
      </c>
      <c r="C145" s="529">
        <v>51075</v>
      </c>
      <c r="D145" s="529"/>
      <c r="E145" s="530">
        <v>0</v>
      </c>
    </row>
    <row r="146" spans="1:5" ht="13.5" thickBot="1">
      <c r="A146" s="527">
        <v>3</v>
      </c>
      <c r="B146" s="528" t="s">
        <v>882</v>
      </c>
      <c r="C146" s="529"/>
      <c r="D146" s="529"/>
      <c r="E146" s="530">
        <v>199120</v>
      </c>
    </row>
    <row r="147" spans="1:5" ht="13.5" thickBot="1">
      <c r="A147" s="527">
        <v>4</v>
      </c>
      <c r="B147" s="528" t="s">
        <v>1021</v>
      </c>
      <c r="C147" s="529">
        <v>0</v>
      </c>
      <c r="D147" s="529"/>
      <c r="E147" s="530">
        <v>103600</v>
      </c>
    </row>
    <row r="148" spans="1:5" ht="13.5" thickBot="1">
      <c r="A148" s="527">
        <v>5</v>
      </c>
      <c r="B148" s="528" t="s">
        <v>146</v>
      </c>
      <c r="C148" s="529">
        <v>14860</v>
      </c>
      <c r="D148" s="529">
        <v>12800</v>
      </c>
      <c r="E148" s="531" t="s">
        <v>522</v>
      </c>
    </row>
    <row r="149" spans="1:5" ht="13.5" thickBot="1">
      <c r="A149" s="527">
        <v>6</v>
      </c>
      <c r="B149" s="528" t="s">
        <v>147</v>
      </c>
      <c r="C149" s="529">
        <v>2700</v>
      </c>
      <c r="D149" s="529">
        <v>1950</v>
      </c>
      <c r="E149" s="531" t="s">
        <v>522</v>
      </c>
    </row>
    <row r="151" spans="1:2" ht="12.75">
      <c r="A151" s="437" t="s">
        <v>1022</v>
      </c>
      <c r="B151" s="436" t="s">
        <v>1023</v>
      </c>
    </row>
  </sheetData>
  <sheetProtection/>
  <mergeCells count="21">
    <mergeCell ref="A142:A143"/>
    <mergeCell ref="A140:E140"/>
    <mergeCell ref="E13:E14"/>
    <mergeCell ref="D10:D12"/>
    <mergeCell ref="F86:F88"/>
    <mergeCell ref="D86:D88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view="pageBreakPreview" zoomScale="60" zoomScalePageLayoutView="0" workbookViewId="0" topLeftCell="A5">
      <pane ySplit="1185" topLeftCell="A262" activePane="bottomLeft" state="split"/>
      <selection pane="topLeft" activeCell="K7" sqref="K7:K8"/>
      <selection pane="bottomLeft" activeCell="A295" sqref="A295:IV295"/>
    </sheetView>
  </sheetViews>
  <sheetFormatPr defaultColWidth="9.140625" defaultRowHeight="12.75"/>
  <cols>
    <col min="1" max="1" width="5.140625" style="79" customWidth="1"/>
    <col min="2" max="2" width="6.421875" style="430" customWidth="1"/>
    <col min="3" max="3" width="6.28125" style="74" customWidth="1"/>
    <col min="4" max="4" width="5.7109375" style="431" customWidth="1"/>
    <col min="5" max="5" width="44.421875" style="426" customWidth="1"/>
    <col min="6" max="6" width="47.57421875" style="301" hidden="1" customWidth="1"/>
    <col min="7" max="7" width="16.7109375" style="296" customWidth="1"/>
    <col min="8" max="8" width="17.140625" style="296" customWidth="1"/>
    <col min="9" max="9" width="15.00390625" style="296" customWidth="1"/>
    <col min="10" max="10" width="15.7109375" style="296" bestFit="1" customWidth="1"/>
    <col min="11" max="12" width="19.00390625" style="296" customWidth="1"/>
    <col min="13" max="13" width="15.7109375" style="296" bestFit="1" customWidth="1"/>
    <col min="14" max="14" width="13.00390625" style="296" bestFit="1" customWidth="1"/>
    <col min="15" max="15" width="10.8515625" style="296" bestFit="1" customWidth="1"/>
    <col min="16" max="16384" width="9.140625" style="296" customWidth="1"/>
  </cols>
  <sheetData>
    <row r="1" spans="1:9" ht="18">
      <c r="A1" s="795" t="s">
        <v>998</v>
      </c>
      <c r="B1" s="795"/>
      <c r="C1" s="795"/>
      <c r="D1" s="795"/>
      <c r="E1" s="795"/>
      <c r="F1" s="795"/>
      <c r="G1" s="795"/>
      <c r="H1" s="795"/>
      <c r="I1" s="795"/>
    </row>
    <row r="2" spans="1:9" ht="36" customHeight="1">
      <c r="A2" s="796" t="s">
        <v>999</v>
      </c>
      <c r="B2" s="796"/>
      <c r="C2" s="796"/>
      <c r="D2" s="796"/>
      <c r="E2" s="796"/>
      <c r="F2" s="796"/>
      <c r="G2" s="796"/>
      <c r="H2" s="796"/>
      <c r="I2" s="796"/>
    </row>
    <row r="3" spans="1:7" ht="15.75">
      <c r="A3" s="297" t="s">
        <v>1000</v>
      </c>
      <c r="B3" s="298"/>
      <c r="C3" s="299"/>
      <c r="D3" s="299"/>
      <c r="E3" s="300"/>
      <c r="F3" s="297"/>
      <c r="G3" s="297"/>
    </row>
    <row r="4" spans="2:9" ht="16.5" thickBot="1">
      <c r="B4" s="3"/>
      <c r="C4" s="4"/>
      <c r="D4" s="4"/>
      <c r="E4" s="5"/>
      <c r="H4" s="797" t="s">
        <v>305</v>
      </c>
      <c r="I4" s="797"/>
    </row>
    <row r="5" spans="1:9" s="302" customFormat="1" ht="16.5" thickBot="1">
      <c r="A5" s="798" t="s">
        <v>303</v>
      </c>
      <c r="B5" s="786" t="s">
        <v>137</v>
      </c>
      <c r="C5" s="788" t="s">
        <v>529</v>
      </c>
      <c r="D5" s="789" t="s">
        <v>530</v>
      </c>
      <c r="E5" s="800" t="s">
        <v>304</v>
      </c>
      <c r="F5" s="802" t="s">
        <v>528</v>
      </c>
      <c r="G5" s="784" t="s">
        <v>306</v>
      </c>
      <c r="H5" s="791" t="s">
        <v>407</v>
      </c>
      <c r="I5" s="792"/>
    </row>
    <row r="6" spans="1:9" s="305" customFormat="1" ht="32.25" customHeight="1" thickBot="1">
      <c r="A6" s="799"/>
      <c r="B6" s="787"/>
      <c r="C6" s="787"/>
      <c r="D6" s="790"/>
      <c r="E6" s="801"/>
      <c r="F6" s="803"/>
      <c r="G6" s="785"/>
      <c r="H6" s="303" t="s">
        <v>519</v>
      </c>
      <c r="I6" s="304" t="s">
        <v>520</v>
      </c>
    </row>
    <row r="7" spans="1:9" s="11" customFormat="1" ht="16.5" thickBot="1">
      <c r="A7" s="306">
        <v>1</v>
      </c>
      <c r="B7" s="307">
        <v>2</v>
      </c>
      <c r="C7" s="307">
        <v>3</v>
      </c>
      <c r="D7" s="308">
        <v>4</v>
      </c>
      <c r="E7" s="309">
        <v>5</v>
      </c>
      <c r="F7" s="310"/>
      <c r="G7" s="309">
        <v>6</v>
      </c>
      <c r="H7" s="311">
        <v>7</v>
      </c>
      <c r="I7" s="312">
        <v>8</v>
      </c>
    </row>
    <row r="8" spans="1:15" s="321" customFormat="1" ht="21" customHeight="1" thickBot="1">
      <c r="A8" s="313">
        <v>2000</v>
      </c>
      <c r="B8" s="314" t="s">
        <v>531</v>
      </c>
      <c r="C8" s="315" t="s">
        <v>532</v>
      </c>
      <c r="D8" s="316" t="s">
        <v>532</v>
      </c>
      <c r="E8" s="317" t="s">
        <v>1001</v>
      </c>
      <c r="F8" s="318"/>
      <c r="G8" s="554">
        <f>G9+G89+G162+G183+G212+G242+G273+G305+G142+G45+G63</f>
        <v>2553361.801</v>
      </c>
      <c r="H8" s="554">
        <f>H9+H45+H63+H89+H142+H162+H212+H242+H273+H305</f>
        <v>1807277.0590000001</v>
      </c>
      <c r="I8" s="554">
        <f>I9+I89+I162+I183+I212+I242+I273+I305+I142</f>
        <v>746084.742</v>
      </c>
      <c r="J8" s="319"/>
      <c r="K8" s="11"/>
      <c r="M8" s="319"/>
      <c r="N8" s="319"/>
      <c r="O8" s="320"/>
    </row>
    <row r="9" spans="1:10" s="331" customFormat="1" ht="27" customHeight="1">
      <c r="A9" s="322">
        <v>2100</v>
      </c>
      <c r="B9" s="323" t="s">
        <v>352</v>
      </c>
      <c r="C9" s="324" t="s">
        <v>287</v>
      </c>
      <c r="D9" s="325" t="s">
        <v>287</v>
      </c>
      <c r="E9" s="326" t="s">
        <v>1002</v>
      </c>
      <c r="F9" s="327" t="s">
        <v>533</v>
      </c>
      <c r="G9" s="328">
        <f>H9+I9</f>
        <v>513957</v>
      </c>
      <c r="H9" s="329">
        <f>H11</f>
        <v>494717</v>
      </c>
      <c r="I9" s="329">
        <f>I11</f>
        <v>19240</v>
      </c>
      <c r="J9" s="330"/>
    </row>
    <row r="10" spans="1:9" ht="11.25" customHeight="1">
      <c r="A10" s="332"/>
      <c r="B10" s="323"/>
      <c r="C10" s="324"/>
      <c r="D10" s="325"/>
      <c r="E10" s="333" t="s">
        <v>258</v>
      </c>
      <c r="F10" s="334"/>
      <c r="G10" s="335"/>
      <c r="H10" s="336"/>
      <c r="I10" s="337"/>
    </row>
    <row r="11" spans="1:9" s="37" customFormat="1" ht="48">
      <c r="A11" s="338">
        <v>2110</v>
      </c>
      <c r="B11" s="323" t="s">
        <v>352</v>
      </c>
      <c r="C11" s="25" t="s">
        <v>288</v>
      </c>
      <c r="D11" s="339" t="s">
        <v>287</v>
      </c>
      <c r="E11" s="340" t="s">
        <v>138</v>
      </c>
      <c r="F11" s="341" t="s">
        <v>534</v>
      </c>
      <c r="G11" s="342">
        <f>H11+I11</f>
        <v>513957</v>
      </c>
      <c r="H11" s="343">
        <f>H13+H24+H31</f>
        <v>494717</v>
      </c>
      <c r="I11" s="343">
        <f>I13+I24+I31</f>
        <v>19240</v>
      </c>
    </row>
    <row r="12" spans="1:9" s="37" customFormat="1" ht="10.5" customHeight="1">
      <c r="A12" s="338"/>
      <c r="B12" s="323"/>
      <c r="C12" s="25"/>
      <c r="D12" s="339"/>
      <c r="E12" s="333" t="s">
        <v>259</v>
      </c>
      <c r="F12" s="341"/>
      <c r="G12" s="344"/>
      <c r="H12" s="345"/>
      <c r="I12" s="346"/>
    </row>
    <row r="13" spans="1:9" ht="24">
      <c r="A13" s="338">
        <v>2111</v>
      </c>
      <c r="B13" s="347" t="s">
        <v>352</v>
      </c>
      <c r="C13" s="348" t="s">
        <v>288</v>
      </c>
      <c r="D13" s="349" t="s">
        <v>288</v>
      </c>
      <c r="E13" s="333" t="s">
        <v>139</v>
      </c>
      <c r="F13" s="350" t="s">
        <v>535</v>
      </c>
      <c r="G13" s="351">
        <f>H13+I13</f>
        <v>362798</v>
      </c>
      <c r="H13" s="352">
        <f>'[5]Բյուջե-2023'!$C$25</f>
        <v>360208</v>
      </c>
      <c r="I13" s="353">
        <f>'[5]Բյուջե-2023'!$BE$25</f>
        <v>2590</v>
      </c>
    </row>
    <row r="14" spans="1:9" ht="24">
      <c r="A14" s="338">
        <v>2112</v>
      </c>
      <c r="B14" s="347" t="s">
        <v>352</v>
      </c>
      <c r="C14" s="348" t="s">
        <v>288</v>
      </c>
      <c r="D14" s="349" t="s">
        <v>289</v>
      </c>
      <c r="E14" s="333" t="s">
        <v>536</v>
      </c>
      <c r="F14" s="350" t="s">
        <v>537</v>
      </c>
      <c r="G14" s="354"/>
      <c r="H14" s="355"/>
      <c r="I14" s="356"/>
    </row>
    <row r="15" spans="1:9" ht="15.75">
      <c r="A15" s="338">
        <v>2113</v>
      </c>
      <c r="B15" s="347" t="s">
        <v>352</v>
      </c>
      <c r="C15" s="348" t="s">
        <v>288</v>
      </c>
      <c r="D15" s="349" t="s">
        <v>190</v>
      </c>
      <c r="E15" s="333" t="s">
        <v>540</v>
      </c>
      <c r="F15" s="350" t="s">
        <v>541</v>
      </c>
      <c r="G15" s="354"/>
      <c r="H15" s="355"/>
      <c r="I15" s="356"/>
    </row>
    <row r="16" spans="1:9" ht="15.75">
      <c r="A16" s="338">
        <v>2120</v>
      </c>
      <c r="B16" s="323" t="s">
        <v>352</v>
      </c>
      <c r="C16" s="25" t="s">
        <v>289</v>
      </c>
      <c r="D16" s="339" t="s">
        <v>287</v>
      </c>
      <c r="E16" s="340" t="s">
        <v>542</v>
      </c>
      <c r="F16" s="357" t="s">
        <v>543</v>
      </c>
      <c r="G16" s="354"/>
      <c r="H16" s="355"/>
      <c r="I16" s="356"/>
    </row>
    <row r="17" spans="1:9" s="37" customFormat="1" ht="10.5" customHeight="1">
      <c r="A17" s="338"/>
      <c r="B17" s="323"/>
      <c r="C17" s="25"/>
      <c r="D17" s="339"/>
      <c r="E17" s="333" t="s">
        <v>259</v>
      </c>
      <c r="F17" s="341"/>
      <c r="G17" s="344"/>
      <c r="H17" s="345"/>
      <c r="I17" s="346"/>
    </row>
    <row r="18" spans="1:9" ht="16.5" customHeight="1">
      <c r="A18" s="338">
        <v>2121</v>
      </c>
      <c r="B18" s="347" t="s">
        <v>352</v>
      </c>
      <c r="C18" s="348" t="s">
        <v>289</v>
      </c>
      <c r="D18" s="349" t="s">
        <v>288</v>
      </c>
      <c r="E18" s="358" t="s">
        <v>140</v>
      </c>
      <c r="F18" s="350" t="s">
        <v>544</v>
      </c>
      <c r="G18" s="354"/>
      <c r="H18" s="355"/>
      <c r="I18" s="356"/>
    </row>
    <row r="19" spans="1:9" ht="28.5">
      <c r="A19" s="338">
        <v>2122</v>
      </c>
      <c r="B19" s="347" t="s">
        <v>352</v>
      </c>
      <c r="C19" s="348" t="s">
        <v>289</v>
      </c>
      <c r="D19" s="349" t="s">
        <v>289</v>
      </c>
      <c r="E19" s="333" t="s">
        <v>545</v>
      </c>
      <c r="F19" s="350" t="s">
        <v>546</v>
      </c>
      <c r="G19" s="354"/>
      <c r="H19" s="355"/>
      <c r="I19" s="356"/>
    </row>
    <row r="20" spans="1:9" ht="15.75">
      <c r="A20" s="338">
        <v>2130</v>
      </c>
      <c r="B20" s="323" t="s">
        <v>352</v>
      </c>
      <c r="C20" s="25" t="s">
        <v>190</v>
      </c>
      <c r="D20" s="339" t="s">
        <v>287</v>
      </c>
      <c r="E20" s="340" t="s">
        <v>547</v>
      </c>
      <c r="F20" s="359" t="s">
        <v>548</v>
      </c>
      <c r="G20" s="354"/>
      <c r="H20" s="355"/>
      <c r="I20" s="356"/>
    </row>
    <row r="21" spans="1:9" s="37" customFormat="1" ht="10.5" customHeight="1">
      <c r="A21" s="338"/>
      <c r="B21" s="323"/>
      <c r="C21" s="25"/>
      <c r="D21" s="339"/>
      <c r="E21" s="333" t="s">
        <v>259</v>
      </c>
      <c r="F21" s="341"/>
      <c r="G21" s="344"/>
      <c r="H21" s="345"/>
      <c r="I21" s="346"/>
    </row>
    <row r="22" spans="1:9" ht="24">
      <c r="A22" s="338">
        <v>2131</v>
      </c>
      <c r="B22" s="347" t="s">
        <v>352</v>
      </c>
      <c r="C22" s="348" t="s">
        <v>190</v>
      </c>
      <c r="D22" s="349" t="s">
        <v>288</v>
      </c>
      <c r="E22" s="333" t="s">
        <v>549</v>
      </c>
      <c r="F22" s="350" t="s">
        <v>550</v>
      </c>
      <c r="G22" s="354"/>
      <c r="H22" s="355"/>
      <c r="I22" s="356"/>
    </row>
    <row r="23" spans="1:9" ht="14.25" customHeight="1">
      <c r="A23" s="338">
        <v>2132</v>
      </c>
      <c r="B23" s="347" t="s">
        <v>352</v>
      </c>
      <c r="C23" s="348">
        <v>3</v>
      </c>
      <c r="D23" s="349">
        <v>2</v>
      </c>
      <c r="E23" s="333" t="s">
        <v>551</v>
      </c>
      <c r="F23" s="350" t="s">
        <v>552</v>
      </c>
      <c r="G23" s="354"/>
      <c r="H23" s="355"/>
      <c r="I23" s="356"/>
    </row>
    <row r="24" spans="1:9" ht="15.75">
      <c r="A24" s="338">
        <v>2133</v>
      </c>
      <c r="B24" s="347" t="s">
        <v>352</v>
      </c>
      <c r="C24" s="348">
        <v>3</v>
      </c>
      <c r="D24" s="349">
        <v>3</v>
      </c>
      <c r="E24" s="333" t="s">
        <v>553</v>
      </c>
      <c r="F24" s="350" t="s">
        <v>554</v>
      </c>
      <c r="G24" s="351">
        <f>H24</f>
        <v>1944</v>
      </c>
      <c r="H24" s="352">
        <f>'[5]Բյուջե-2023'!$C$27</f>
        <v>1944</v>
      </c>
      <c r="I24" s="356"/>
    </row>
    <row r="25" spans="1:9" ht="12.75" customHeight="1">
      <c r="A25" s="338">
        <v>2140</v>
      </c>
      <c r="B25" s="323" t="s">
        <v>352</v>
      </c>
      <c r="C25" s="25">
        <v>4</v>
      </c>
      <c r="D25" s="339">
        <v>0</v>
      </c>
      <c r="E25" s="340" t="s">
        <v>555</v>
      </c>
      <c r="F25" s="341" t="s">
        <v>556</v>
      </c>
      <c r="G25" s="354"/>
      <c r="H25" s="355"/>
      <c r="I25" s="356"/>
    </row>
    <row r="26" spans="1:9" s="37" customFormat="1" ht="10.5" customHeight="1">
      <c r="A26" s="338"/>
      <c r="B26" s="323"/>
      <c r="C26" s="25"/>
      <c r="D26" s="339"/>
      <c r="E26" s="333" t="s">
        <v>259</v>
      </c>
      <c r="F26" s="341"/>
      <c r="G26" s="344"/>
      <c r="H26" s="345"/>
      <c r="I26" s="346"/>
    </row>
    <row r="27" spans="1:9" ht="15.75">
      <c r="A27" s="338">
        <v>2141</v>
      </c>
      <c r="B27" s="347" t="s">
        <v>352</v>
      </c>
      <c r="C27" s="348">
        <v>4</v>
      </c>
      <c r="D27" s="349">
        <v>1</v>
      </c>
      <c r="E27" s="333" t="s">
        <v>557</v>
      </c>
      <c r="F27" s="360" t="s">
        <v>558</v>
      </c>
      <c r="G27" s="354"/>
      <c r="H27" s="355"/>
      <c r="I27" s="356"/>
    </row>
    <row r="28" spans="1:9" ht="36">
      <c r="A28" s="338">
        <v>2150</v>
      </c>
      <c r="B28" s="323" t="s">
        <v>352</v>
      </c>
      <c r="C28" s="25">
        <v>5</v>
      </c>
      <c r="D28" s="339">
        <v>0</v>
      </c>
      <c r="E28" s="340" t="s">
        <v>559</v>
      </c>
      <c r="F28" s="341" t="s">
        <v>560</v>
      </c>
      <c r="G28" s="354"/>
      <c r="H28" s="355"/>
      <c r="I28" s="356"/>
    </row>
    <row r="29" spans="1:9" s="37" customFormat="1" ht="10.5" customHeight="1">
      <c r="A29" s="338"/>
      <c r="B29" s="323"/>
      <c r="C29" s="25"/>
      <c r="D29" s="339"/>
      <c r="E29" s="333" t="s">
        <v>259</v>
      </c>
      <c r="F29" s="341"/>
      <c r="G29" s="344"/>
      <c r="H29" s="345"/>
      <c r="I29" s="346"/>
    </row>
    <row r="30" spans="1:9" ht="36">
      <c r="A30" s="338">
        <v>2151</v>
      </c>
      <c r="B30" s="347" t="s">
        <v>352</v>
      </c>
      <c r="C30" s="348">
        <v>5</v>
      </c>
      <c r="D30" s="349">
        <v>1</v>
      </c>
      <c r="E30" s="333" t="s">
        <v>561</v>
      </c>
      <c r="F30" s="360" t="s">
        <v>562</v>
      </c>
      <c r="G30" s="354"/>
      <c r="H30" s="355"/>
      <c r="I30" s="356"/>
    </row>
    <row r="31" spans="1:9" ht="36">
      <c r="A31" s="338">
        <v>2160</v>
      </c>
      <c r="B31" s="323" t="s">
        <v>352</v>
      </c>
      <c r="C31" s="25">
        <v>6</v>
      </c>
      <c r="D31" s="339">
        <v>0</v>
      </c>
      <c r="E31" s="340" t="s">
        <v>563</v>
      </c>
      <c r="F31" s="341" t="s">
        <v>564</v>
      </c>
      <c r="G31" s="361">
        <f>H31+I31</f>
        <v>149215</v>
      </c>
      <c r="H31" s="362">
        <f>H33</f>
        <v>132565</v>
      </c>
      <c r="I31" s="362">
        <f>I33</f>
        <v>16650</v>
      </c>
    </row>
    <row r="32" spans="1:9" s="37" customFormat="1" ht="10.5" customHeight="1">
      <c r="A32" s="338"/>
      <c r="B32" s="323"/>
      <c r="C32" s="25"/>
      <c r="D32" s="339"/>
      <c r="E32" s="333" t="s">
        <v>259</v>
      </c>
      <c r="F32" s="341"/>
      <c r="G32" s="344"/>
      <c r="H32" s="345"/>
      <c r="I32" s="346"/>
    </row>
    <row r="33" spans="1:9" ht="24">
      <c r="A33" s="338">
        <v>2161</v>
      </c>
      <c r="B33" s="347" t="s">
        <v>352</v>
      </c>
      <c r="C33" s="348">
        <v>6</v>
      </c>
      <c r="D33" s="349">
        <v>1</v>
      </c>
      <c r="E33" s="333" t="s">
        <v>565</v>
      </c>
      <c r="F33" s="350" t="s">
        <v>566</v>
      </c>
      <c r="G33" s="361">
        <f>H33+I33</f>
        <v>149215</v>
      </c>
      <c r="H33" s="362">
        <f>'[5]Բյուջե-2023'!$C$28+'[5]Բյուջե-2023'!$C$23</f>
        <v>132565</v>
      </c>
      <c r="I33" s="353">
        <f>'[5]Բյուջե-2023'!$AZ$28+'[5]Բյուջե-2023'!$BE$28</f>
        <v>16650</v>
      </c>
    </row>
    <row r="34" spans="1:9" ht="24">
      <c r="A34" s="338">
        <v>2170</v>
      </c>
      <c r="B34" s="323" t="s">
        <v>352</v>
      </c>
      <c r="C34" s="25">
        <v>7</v>
      </c>
      <c r="D34" s="339">
        <v>0</v>
      </c>
      <c r="E34" s="340" t="s">
        <v>400</v>
      </c>
      <c r="F34" s="350"/>
      <c r="G34" s="354"/>
      <c r="H34" s="355"/>
      <c r="I34" s="356"/>
    </row>
    <row r="35" spans="1:9" s="37" customFormat="1" ht="10.5" customHeight="1">
      <c r="A35" s="338"/>
      <c r="B35" s="323"/>
      <c r="C35" s="25"/>
      <c r="D35" s="339"/>
      <c r="E35" s="333" t="s">
        <v>259</v>
      </c>
      <c r="F35" s="341"/>
      <c r="G35" s="344"/>
      <c r="H35" s="345"/>
      <c r="I35" s="346"/>
    </row>
    <row r="36" spans="1:9" ht="15.75">
      <c r="A36" s="338">
        <v>2171</v>
      </c>
      <c r="B36" s="347" t="s">
        <v>352</v>
      </c>
      <c r="C36" s="348">
        <v>7</v>
      </c>
      <c r="D36" s="349">
        <v>1</v>
      </c>
      <c r="E36" s="333" t="s">
        <v>400</v>
      </c>
      <c r="F36" s="350"/>
      <c r="G36" s="354"/>
      <c r="H36" s="355"/>
      <c r="I36" s="356"/>
    </row>
    <row r="37" spans="1:9" ht="29.25" customHeight="1">
      <c r="A37" s="338">
        <v>2180</v>
      </c>
      <c r="B37" s="323" t="s">
        <v>352</v>
      </c>
      <c r="C37" s="25">
        <v>8</v>
      </c>
      <c r="D37" s="339">
        <v>0</v>
      </c>
      <c r="E37" s="340" t="s">
        <v>567</v>
      </c>
      <c r="F37" s="341" t="s">
        <v>568</v>
      </c>
      <c r="G37" s="354"/>
      <c r="H37" s="355"/>
      <c r="I37" s="356"/>
    </row>
    <row r="38" spans="1:9" s="37" customFormat="1" ht="10.5" customHeight="1">
      <c r="A38" s="338"/>
      <c r="B38" s="323"/>
      <c r="C38" s="25"/>
      <c r="D38" s="339"/>
      <c r="E38" s="333" t="s">
        <v>259</v>
      </c>
      <c r="F38" s="341"/>
      <c r="G38" s="344"/>
      <c r="H38" s="345"/>
      <c r="I38" s="346"/>
    </row>
    <row r="39" spans="1:9" ht="36">
      <c r="A39" s="338">
        <v>2181</v>
      </c>
      <c r="B39" s="347" t="s">
        <v>352</v>
      </c>
      <c r="C39" s="348">
        <v>8</v>
      </c>
      <c r="D39" s="349">
        <v>1</v>
      </c>
      <c r="E39" s="333" t="s">
        <v>567</v>
      </c>
      <c r="F39" s="360" t="s">
        <v>569</v>
      </c>
      <c r="G39" s="354"/>
      <c r="H39" s="355"/>
      <c r="I39" s="356"/>
    </row>
    <row r="40" spans="1:9" ht="15.75">
      <c r="A40" s="338"/>
      <c r="B40" s="347"/>
      <c r="C40" s="348"/>
      <c r="D40" s="349"/>
      <c r="E40" s="363" t="s">
        <v>259</v>
      </c>
      <c r="F40" s="360"/>
      <c r="G40" s="354"/>
      <c r="H40" s="355"/>
      <c r="I40" s="356"/>
    </row>
    <row r="41" spans="1:9" ht="15.75">
      <c r="A41" s="338">
        <v>2182</v>
      </c>
      <c r="B41" s="347" t="s">
        <v>352</v>
      </c>
      <c r="C41" s="348">
        <v>8</v>
      </c>
      <c r="D41" s="349">
        <v>1</v>
      </c>
      <c r="E41" s="363" t="s">
        <v>262</v>
      </c>
      <c r="F41" s="360"/>
      <c r="G41" s="354"/>
      <c r="H41" s="355"/>
      <c r="I41" s="356"/>
    </row>
    <row r="42" spans="1:9" ht="15.75">
      <c r="A42" s="338">
        <v>2183</v>
      </c>
      <c r="B42" s="347" t="s">
        <v>352</v>
      </c>
      <c r="C42" s="348">
        <v>8</v>
      </c>
      <c r="D42" s="349">
        <v>1</v>
      </c>
      <c r="E42" s="363" t="s">
        <v>263</v>
      </c>
      <c r="F42" s="360"/>
      <c r="G42" s="354"/>
      <c r="H42" s="355"/>
      <c r="I42" s="356"/>
    </row>
    <row r="43" spans="1:9" ht="24">
      <c r="A43" s="338">
        <v>2184</v>
      </c>
      <c r="B43" s="347" t="s">
        <v>352</v>
      </c>
      <c r="C43" s="348">
        <v>8</v>
      </c>
      <c r="D43" s="349">
        <v>1</v>
      </c>
      <c r="E43" s="363" t="s">
        <v>264</v>
      </c>
      <c r="F43" s="360"/>
      <c r="G43" s="354"/>
      <c r="H43" s="355"/>
      <c r="I43" s="356"/>
    </row>
    <row r="44" spans="1:9" ht="15.75">
      <c r="A44" s="338">
        <v>2185</v>
      </c>
      <c r="B44" s="347" t="s">
        <v>352</v>
      </c>
      <c r="C44" s="348">
        <v>8</v>
      </c>
      <c r="D44" s="349">
        <v>1</v>
      </c>
      <c r="E44" s="363"/>
      <c r="F44" s="360"/>
      <c r="G44" s="364"/>
      <c r="H44" s="365"/>
      <c r="I44" s="356"/>
    </row>
    <row r="45" spans="1:9" s="331" customFormat="1" ht="12" customHeight="1">
      <c r="A45" s="366">
        <v>2200</v>
      </c>
      <c r="B45" s="323" t="s">
        <v>353</v>
      </c>
      <c r="C45" s="25">
        <v>0</v>
      </c>
      <c r="D45" s="339">
        <v>0</v>
      </c>
      <c r="E45" s="326" t="s">
        <v>1003</v>
      </c>
      <c r="F45" s="367" t="s">
        <v>570</v>
      </c>
      <c r="G45" s="368">
        <f>H45</f>
        <v>1100</v>
      </c>
      <c r="H45" s="369">
        <f>H50+H60</f>
        <v>1100</v>
      </c>
      <c r="I45" s="370"/>
    </row>
    <row r="46" spans="1:9" ht="11.25" customHeight="1">
      <c r="A46" s="332"/>
      <c r="B46" s="323"/>
      <c r="C46" s="324"/>
      <c r="D46" s="325"/>
      <c r="E46" s="333" t="s">
        <v>258</v>
      </c>
      <c r="F46" s="334"/>
      <c r="G46" s="371"/>
      <c r="H46" s="372"/>
      <c r="I46" s="337"/>
    </row>
    <row r="47" spans="1:9" ht="15.75">
      <c r="A47" s="338">
        <v>2210</v>
      </c>
      <c r="B47" s="323" t="s">
        <v>353</v>
      </c>
      <c r="C47" s="348">
        <v>1</v>
      </c>
      <c r="D47" s="349">
        <v>0</v>
      </c>
      <c r="E47" s="340" t="s">
        <v>571</v>
      </c>
      <c r="F47" s="373" t="s">
        <v>572</v>
      </c>
      <c r="G47" s="354"/>
      <c r="H47" s="355"/>
      <c r="I47" s="356"/>
    </row>
    <row r="48" spans="1:9" s="37" customFormat="1" ht="10.5" customHeight="1">
      <c r="A48" s="338"/>
      <c r="B48" s="323"/>
      <c r="C48" s="25"/>
      <c r="D48" s="339"/>
      <c r="E48" s="333" t="s">
        <v>259</v>
      </c>
      <c r="F48" s="341"/>
      <c r="G48" s="344"/>
      <c r="H48" s="345"/>
      <c r="I48" s="346"/>
    </row>
    <row r="49" spans="1:9" ht="15.75">
      <c r="A49" s="338">
        <v>2211</v>
      </c>
      <c r="B49" s="347" t="s">
        <v>353</v>
      </c>
      <c r="C49" s="348">
        <v>1</v>
      </c>
      <c r="D49" s="349">
        <v>1</v>
      </c>
      <c r="E49" s="333" t="s">
        <v>573</v>
      </c>
      <c r="F49" s="360" t="s">
        <v>574</v>
      </c>
      <c r="G49" s="351"/>
      <c r="H49" s="352"/>
      <c r="I49" s="356"/>
    </row>
    <row r="50" spans="1:9" ht="15.75">
      <c r="A50" s="338">
        <v>2220</v>
      </c>
      <c r="B50" s="323" t="s">
        <v>353</v>
      </c>
      <c r="C50" s="25">
        <v>2</v>
      </c>
      <c r="D50" s="339">
        <v>0</v>
      </c>
      <c r="E50" s="340" t="s">
        <v>575</v>
      </c>
      <c r="F50" s="373" t="s">
        <v>576</v>
      </c>
      <c r="G50" s="351">
        <f>H50</f>
        <v>1000</v>
      </c>
      <c r="H50" s="352">
        <f>H52</f>
        <v>1000</v>
      </c>
      <c r="I50" s="356"/>
    </row>
    <row r="51" spans="1:9" s="37" customFormat="1" ht="10.5" customHeight="1">
      <c r="A51" s="338"/>
      <c r="B51" s="323"/>
      <c r="C51" s="25"/>
      <c r="D51" s="339"/>
      <c r="E51" s="333" t="s">
        <v>259</v>
      </c>
      <c r="F51" s="341"/>
      <c r="G51" s="374"/>
      <c r="H51" s="375"/>
      <c r="I51" s="346"/>
    </row>
    <row r="52" spans="1:9" ht="15.75">
      <c r="A52" s="338">
        <v>2221</v>
      </c>
      <c r="B52" s="347" t="s">
        <v>353</v>
      </c>
      <c r="C52" s="348">
        <v>2</v>
      </c>
      <c r="D52" s="349">
        <v>1</v>
      </c>
      <c r="E52" s="333" t="s">
        <v>577</v>
      </c>
      <c r="F52" s="360" t="s">
        <v>578</v>
      </c>
      <c r="G52" s="351">
        <f>H52</f>
        <v>1000</v>
      </c>
      <c r="H52" s="352">
        <f>'[5]Hamaynq'!$H$20+'[5]Hamaynq'!$H$21</f>
        <v>1000</v>
      </c>
      <c r="I52" s="356"/>
    </row>
    <row r="53" spans="1:9" ht="15.75">
      <c r="A53" s="338">
        <v>2230</v>
      </c>
      <c r="B53" s="323" t="s">
        <v>353</v>
      </c>
      <c r="C53" s="348">
        <v>3</v>
      </c>
      <c r="D53" s="349">
        <v>0</v>
      </c>
      <c r="E53" s="340" t="s">
        <v>579</v>
      </c>
      <c r="F53" s="373" t="s">
        <v>580</v>
      </c>
      <c r="G53" s="354"/>
      <c r="H53" s="355"/>
      <c r="I53" s="356"/>
    </row>
    <row r="54" spans="1:9" s="37" customFormat="1" ht="10.5" customHeight="1">
      <c r="A54" s="338"/>
      <c r="B54" s="323"/>
      <c r="C54" s="25"/>
      <c r="D54" s="339"/>
      <c r="E54" s="333" t="s">
        <v>259</v>
      </c>
      <c r="F54" s="341"/>
      <c r="G54" s="344"/>
      <c r="H54" s="345"/>
      <c r="I54" s="346"/>
    </row>
    <row r="55" spans="1:9" ht="15.75">
      <c r="A55" s="338">
        <v>2231</v>
      </c>
      <c r="B55" s="347" t="s">
        <v>353</v>
      </c>
      <c r="C55" s="348">
        <v>3</v>
      </c>
      <c r="D55" s="349">
        <v>1</v>
      </c>
      <c r="E55" s="333" t="s">
        <v>581</v>
      </c>
      <c r="F55" s="360" t="s">
        <v>582</v>
      </c>
      <c r="G55" s="354"/>
      <c r="H55" s="355"/>
      <c r="I55" s="356"/>
    </row>
    <row r="56" spans="1:9" ht="24">
      <c r="A56" s="338">
        <v>2240</v>
      </c>
      <c r="B56" s="323" t="s">
        <v>353</v>
      </c>
      <c r="C56" s="25">
        <v>4</v>
      </c>
      <c r="D56" s="339">
        <v>0</v>
      </c>
      <c r="E56" s="340" t="s">
        <v>583</v>
      </c>
      <c r="F56" s="341" t="s">
        <v>584</v>
      </c>
      <c r="G56" s="354"/>
      <c r="H56" s="355"/>
      <c r="I56" s="356"/>
    </row>
    <row r="57" spans="1:9" s="37" customFormat="1" ht="10.5" customHeight="1">
      <c r="A57" s="338"/>
      <c r="B57" s="323"/>
      <c r="C57" s="25"/>
      <c r="D57" s="339"/>
      <c r="E57" s="333" t="s">
        <v>259</v>
      </c>
      <c r="F57" s="341"/>
      <c r="G57" s="344"/>
      <c r="H57" s="345"/>
      <c r="I57" s="346"/>
    </row>
    <row r="58" spans="1:9" ht="24">
      <c r="A58" s="338">
        <v>2241</v>
      </c>
      <c r="B58" s="347" t="s">
        <v>353</v>
      </c>
      <c r="C58" s="348">
        <v>4</v>
      </c>
      <c r="D58" s="349">
        <v>1</v>
      </c>
      <c r="E58" s="333" t="s">
        <v>583</v>
      </c>
      <c r="F58" s="360" t="s">
        <v>584</v>
      </c>
      <c r="G58" s="354"/>
      <c r="H58" s="355"/>
      <c r="I58" s="356"/>
    </row>
    <row r="59" spans="1:9" s="37" customFormat="1" ht="10.5" customHeight="1">
      <c r="A59" s="338"/>
      <c r="B59" s="323"/>
      <c r="C59" s="25"/>
      <c r="D59" s="339"/>
      <c r="E59" s="333" t="s">
        <v>259</v>
      </c>
      <c r="F59" s="341"/>
      <c r="G59" s="344"/>
      <c r="H59" s="345"/>
      <c r="I59" s="346"/>
    </row>
    <row r="60" spans="1:9" ht="24">
      <c r="A60" s="338">
        <v>2250</v>
      </c>
      <c r="B60" s="323" t="s">
        <v>353</v>
      </c>
      <c r="C60" s="25">
        <v>5</v>
      </c>
      <c r="D60" s="339">
        <v>0</v>
      </c>
      <c r="E60" s="340" t="s">
        <v>585</v>
      </c>
      <c r="F60" s="341" t="s">
        <v>586</v>
      </c>
      <c r="G60" s="351">
        <f>H60</f>
        <v>100</v>
      </c>
      <c r="H60" s="352">
        <f>H62</f>
        <v>100</v>
      </c>
      <c r="I60" s="356"/>
    </row>
    <row r="61" spans="1:9" s="37" customFormat="1" ht="10.5" customHeight="1">
      <c r="A61" s="338"/>
      <c r="B61" s="323"/>
      <c r="C61" s="25"/>
      <c r="D61" s="339"/>
      <c r="E61" s="333" t="s">
        <v>259</v>
      </c>
      <c r="F61" s="341"/>
      <c r="G61" s="374"/>
      <c r="H61" s="375"/>
      <c r="I61" s="346"/>
    </row>
    <row r="62" spans="1:9" ht="15.75">
      <c r="A62" s="338">
        <v>2251</v>
      </c>
      <c r="B62" s="347" t="s">
        <v>353</v>
      </c>
      <c r="C62" s="348">
        <v>5</v>
      </c>
      <c r="D62" s="349">
        <v>1</v>
      </c>
      <c r="E62" s="333" t="s">
        <v>585</v>
      </c>
      <c r="F62" s="360" t="s">
        <v>587</v>
      </c>
      <c r="G62" s="351">
        <f>H62</f>
        <v>100</v>
      </c>
      <c r="H62" s="352">
        <f>'[5]Hamaynq'!$H$22</f>
        <v>100</v>
      </c>
      <c r="I62" s="356"/>
    </row>
    <row r="63" spans="1:9" s="331" customFormat="1" ht="22.5" customHeight="1">
      <c r="A63" s="366">
        <v>2300</v>
      </c>
      <c r="B63" s="376" t="s">
        <v>354</v>
      </c>
      <c r="C63" s="25">
        <v>0</v>
      </c>
      <c r="D63" s="339">
        <v>0</v>
      </c>
      <c r="E63" s="377" t="s">
        <v>1004</v>
      </c>
      <c r="F63" s="367" t="s">
        <v>588</v>
      </c>
      <c r="G63" s="351">
        <f>H63</f>
        <v>100</v>
      </c>
      <c r="H63" s="352">
        <v>100</v>
      </c>
      <c r="I63" s="370"/>
    </row>
    <row r="64" spans="1:9" ht="11.25" customHeight="1">
      <c r="A64" s="332"/>
      <c r="B64" s="323"/>
      <c r="C64" s="324"/>
      <c r="D64" s="325"/>
      <c r="E64" s="333" t="s">
        <v>258</v>
      </c>
      <c r="F64" s="334"/>
      <c r="G64" s="371"/>
      <c r="H64" s="372"/>
      <c r="I64" s="337"/>
    </row>
    <row r="65" spans="1:9" ht="15.75">
      <c r="A65" s="338">
        <v>2310</v>
      </c>
      <c r="B65" s="376" t="s">
        <v>354</v>
      </c>
      <c r="C65" s="25">
        <v>1</v>
      </c>
      <c r="D65" s="339">
        <v>0</v>
      </c>
      <c r="E65" s="340" t="s">
        <v>175</v>
      </c>
      <c r="F65" s="341" t="s">
        <v>590</v>
      </c>
      <c r="G65" s="354"/>
      <c r="H65" s="355"/>
      <c r="I65" s="356"/>
    </row>
    <row r="66" spans="1:9" s="37" customFormat="1" ht="10.5" customHeight="1">
      <c r="A66" s="338"/>
      <c r="B66" s="323"/>
      <c r="C66" s="25"/>
      <c r="D66" s="339"/>
      <c r="E66" s="333" t="s">
        <v>259</v>
      </c>
      <c r="F66" s="341"/>
      <c r="G66" s="344"/>
      <c r="H66" s="345"/>
      <c r="I66" s="346"/>
    </row>
    <row r="67" spans="1:9" ht="15.75">
      <c r="A67" s="338">
        <v>2311</v>
      </c>
      <c r="B67" s="378" t="s">
        <v>354</v>
      </c>
      <c r="C67" s="348">
        <v>1</v>
      </c>
      <c r="D67" s="349">
        <v>1</v>
      </c>
      <c r="E67" s="333" t="s">
        <v>589</v>
      </c>
      <c r="F67" s="360" t="s">
        <v>591</v>
      </c>
      <c r="G67" s="354"/>
      <c r="H67" s="355"/>
      <c r="I67" s="356"/>
    </row>
    <row r="68" spans="1:9" ht="15.75">
      <c r="A68" s="338">
        <v>2312</v>
      </c>
      <c r="B68" s="378" t="s">
        <v>354</v>
      </c>
      <c r="C68" s="348">
        <v>1</v>
      </c>
      <c r="D68" s="349">
        <v>2</v>
      </c>
      <c r="E68" s="333" t="s">
        <v>176</v>
      </c>
      <c r="F68" s="360"/>
      <c r="G68" s="354"/>
      <c r="H68" s="355"/>
      <c r="I68" s="356"/>
    </row>
    <row r="69" spans="1:9" ht="15.75">
      <c r="A69" s="338">
        <v>2313</v>
      </c>
      <c r="B69" s="378" t="s">
        <v>354</v>
      </c>
      <c r="C69" s="348">
        <v>1</v>
      </c>
      <c r="D69" s="349">
        <v>3</v>
      </c>
      <c r="E69" s="333" t="s">
        <v>177</v>
      </c>
      <c r="F69" s="360"/>
      <c r="G69" s="354"/>
      <c r="H69" s="355"/>
      <c r="I69" s="356"/>
    </row>
    <row r="70" spans="1:9" ht="15.75">
      <c r="A70" s="338">
        <v>2320</v>
      </c>
      <c r="B70" s="376" t="s">
        <v>354</v>
      </c>
      <c r="C70" s="25">
        <v>2</v>
      </c>
      <c r="D70" s="339">
        <v>0</v>
      </c>
      <c r="E70" s="340" t="s">
        <v>178</v>
      </c>
      <c r="F70" s="341" t="s">
        <v>592</v>
      </c>
      <c r="G70" s="351">
        <f>H70</f>
        <v>100</v>
      </c>
      <c r="H70" s="352">
        <f>H72</f>
        <v>100</v>
      </c>
      <c r="I70" s="356"/>
    </row>
    <row r="71" spans="1:9" s="37" customFormat="1" ht="10.5" customHeight="1">
      <c r="A71" s="338"/>
      <c r="B71" s="323"/>
      <c r="C71" s="25"/>
      <c r="D71" s="339"/>
      <c r="E71" s="333" t="s">
        <v>259</v>
      </c>
      <c r="F71" s="341"/>
      <c r="G71" s="374"/>
      <c r="H71" s="375"/>
      <c r="I71" s="346"/>
    </row>
    <row r="72" spans="1:9" ht="15.75">
      <c r="A72" s="338">
        <v>2321</v>
      </c>
      <c r="B72" s="378" t="s">
        <v>354</v>
      </c>
      <c r="C72" s="348">
        <v>2</v>
      </c>
      <c r="D72" s="349">
        <v>1</v>
      </c>
      <c r="E72" s="333" t="s">
        <v>179</v>
      </c>
      <c r="F72" s="360" t="s">
        <v>593</v>
      </c>
      <c r="G72" s="351">
        <f>H72</f>
        <v>100</v>
      </c>
      <c r="H72" s="352">
        <f>'[5]Hamaynq'!$H$22</f>
        <v>100</v>
      </c>
      <c r="I72" s="356"/>
    </row>
    <row r="73" spans="1:9" ht="24">
      <c r="A73" s="338">
        <v>2330</v>
      </c>
      <c r="B73" s="376" t="s">
        <v>354</v>
      </c>
      <c r="C73" s="25">
        <v>3</v>
      </c>
      <c r="D73" s="339">
        <v>0</v>
      </c>
      <c r="E73" s="340" t="s">
        <v>180</v>
      </c>
      <c r="F73" s="341" t="s">
        <v>594</v>
      </c>
      <c r="G73" s="354"/>
      <c r="H73" s="355"/>
      <c r="I73" s="356"/>
    </row>
    <row r="74" spans="1:9" s="37" customFormat="1" ht="10.5" customHeight="1">
      <c r="A74" s="338"/>
      <c r="B74" s="323"/>
      <c r="C74" s="25"/>
      <c r="D74" s="339"/>
      <c r="E74" s="333" t="s">
        <v>259</v>
      </c>
      <c r="F74" s="341"/>
      <c r="G74" s="344"/>
      <c r="H74" s="345"/>
      <c r="I74" s="346"/>
    </row>
    <row r="75" spans="1:9" ht="15.75">
      <c r="A75" s="338">
        <v>2331</v>
      </c>
      <c r="B75" s="378" t="s">
        <v>354</v>
      </c>
      <c r="C75" s="348">
        <v>3</v>
      </c>
      <c r="D75" s="349">
        <v>1</v>
      </c>
      <c r="E75" s="333" t="s">
        <v>595</v>
      </c>
      <c r="F75" s="360" t="s">
        <v>596</v>
      </c>
      <c r="G75" s="354"/>
      <c r="H75" s="355"/>
      <c r="I75" s="356"/>
    </row>
    <row r="76" spans="1:9" ht="15.75">
      <c r="A76" s="338">
        <v>2332</v>
      </c>
      <c r="B76" s="378" t="s">
        <v>354</v>
      </c>
      <c r="C76" s="348">
        <v>3</v>
      </c>
      <c r="D76" s="349">
        <v>2</v>
      </c>
      <c r="E76" s="333" t="s">
        <v>181</v>
      </c>
      <c r="F76" s="360"/>
      <c r="G76" s="354"/>
      <c r="H76" s="355"/>
      <c r="I76" s="356"/>
    </row>
    <row r="77" spans="1:9" ht="15.75">
      <c r="A77" s="338">
        <v>2340</v>
      </c>
      <c r="B77" s="376" t="s">
        <v>354</v>
      </c>
      <c r="C77" s="25">
        <v>4</v>
      </c>
      <c r="D77" s="339">
        <v>0</v>
      </c>
      <c r="E77" s="340" t="s">
        <v>182</v>
      </c>
      <c r="F77" s="360"/>
      <c r="G77" s="354"/>
      <c r="H77" s="355"/>
      <c r="I77" s="356"/>
    </row>
    <row r="78" spans="1:9" s="37" customFormat="1" ht="10.5" customHeight="1">
      <c r="A78" s="338"/>
      <c r="B78" s="323"/>
      <c r="C78" s="25"/>
      <c r="D78" s="339"/>
      <c r="E78" s="333" t="s">
        <v>259</v>
      </c>
      <c r="F78" s="341"/>
      <c r="G78" s="344"/>
      <c r="H78" s="345"/>
      <c r="I78" s="346"/>
    </row>
    <row r="79" spans="1:9" ht="15.75">
      <c r="A79" s="338">
        <v>2341</v>
      </c>
      <c r="B79" s="378" t="s">
        <v>354</v>
      </c>
      <c r="C79" s="348">
        <v>4</v>
      </c>
      <c r="D79" s="349">
        <v>1</v>
      </c>
      <c r="E79" s="333" t="s">
        <v>182</v>
      </c>
      <c r="F79" s="360"/>
      <c r="G79" s="354"/>
      <c r="H79" s="355"/>
      <c r="I79" s="356"/>
    </row>
    <row r="80" spans="1:9" ht="15.75">
      <c r="A80" s="338">
        <v>2350</v>
      </c>
      <c r="B80" s="376" t="s">
        <v>354</v>
      </c>
      <c r="C80" s="25">
        <v>5</v>
      </c>
      <c r="D80" s="339">
        <v>0</v>
      </c>
      <c r="E80" s="340" t="s">
        <v>597</v>
      </c>
      <c r="F80" s="341" t="s">
        <v>598</v>
      </c>
      <c r="G80" s="354"/>
      <c r="H80" s="355"/>
      <c r="I80" s="356"/>
    </row>
    <row r="81" spans="1:9" s="37" customFormat="1" ht="10.5" customHeight="1">
      <c r="A81" s="338"/>
      <c r="B81" s="323"/>
      <c r="C81" s="25"/>
      <c r="D81" s="339"/>
      <c r="E81" s="333" t="s">
        <v>259</v>
      </c>
      <c r="F81" s="341"/>
      <c r="G81" s="344"/>
      <c r="H81" s="345"/>
      <c r="I81" s="346"/>
    </row>
    <row r="82" spans="1:9" ht="15.75">
      <c r="A82" s="338">
        <v>2351</v>
      </c>
      <c r="B82" s="378" t="s">
        <v>354</v>
      </c>
      <c r="C82" s="348">
        <v>5</v>
      </c>
      <c r="D82" s="349">
        <v>1</v>
      </c>
      <c r="E82" s="333" t="s">
        <v>599</v>
      </c>
      <c r="F82" s="360" t="s">
        <v>598</v>
      </c>
      <c r="G82" s="354"/>
      <c r="H82" s="355"/>
      <c r="I82" s="356"/>
    </row>
    <row r="83" spans="1:9" ht="36">
      <c r="A83" s="338">
        <v>2360</v>
      </c>
      <c r="B83" s="376" t="s">
        <v>354</v>
      </c>
      <c r="C83" s="25">
        <v>6</v>
      </c>
      <c r="D83" s="339">
        <v>0</v>
      </c>
      <c r="E83" s="340" t="s">
        <v>271</v>
      </c>
      <c r="F83" s="341" t="s">
        <v>600</v>
      </c>
      <c r="G83" s="354"/>
      <c r="H83" s="355"/>
      <c r="I83" s="356"/>
    </row>
    <row r="84" spans="1:9" s="37" customFormat="1" ht="10.5" customHeight="1">
      <c r="A84" s="338"/>
      <c r="B84" s="323"/>
      <c r="C84" s="25"/>
      <c r="D84" s="339"/>
      <c r="E84" s="333" t="s">
        <v>259</v>
      </c>
      <c r="F84" s="341"/>
      <c r="G84" s="344"/>
      <c r="H84" s="345"/>
      <c r="I84" s="346"/>
    </row>
    <row r="85" spans="1:9" ht="36">
      <c r="A85" s="338">
        <v>2361</v>
      </c>
      <c r="B85" s="378" t="s">
        <v>354</v>
      </c>
      <c r="C85" s="348">
        <v>6</v>
      </c>
      <c r="D85" s="349">
        <v>1</v>
      </c>
      <c r="E85" s="333" t="s">
        <v>271</v>
      </c>
      <c r="F85" s="360" t="s">
        <v>601</v>
      </c>
      <c r="G85" s="354"/>
      <c r="H85" s="355"/>
      <c r="I85" s="356"/>
    </row>
    <row r="86" spans="1:9" ht="28.5">
      <c r="A86" s="338">
        <v>2370</v>
      </c>
      <c r="B86" s="376" t="s">
        <v>354</v>
      </c>
      <c r="C86" s="25">
        <v>7</v>
      </c>
      <c r="D86" s="339">
        <v>0</v>
      </c>
      <c r="E86" s="340" t="s">
        <v>272</v>
      </c>
      <c r="F86" s="341" t="s">
        <v>602</v>
      </c>
      <c r="G86" s="354"/>
      <c r="H86" s="355"/>
      <c r="I86" s="356"/>
    </row>
    <row r="87" spans="1:9" s="37" customFormat="1" ht="10.5" customHeight="1">
      <c r="A87" s="338"/>
      <c r="B87" s="323"/>
      <c r="C87" s="25"/>
      <c r="D87" s="339"/>
      <c r="E87" s="333" t="s">
        <v>259</v>
      </c>
      <c r="F87" s="341"/>
      <c r="G87" s="344"/>
      <c r="H87" s="345"/>
      <c r="I87" s="346"/>
    </row>
    <row r="88" spans="1:9" ht="28.5">
      <c r="A88" s="338">
        <v>2371</v>
      </c>
      <c r="B88" s="378" t="s">
        <v>354</v>
      </c>
      <c r="C88" s="348">
        <v>7</v>
      </c>
      <c r="D88" s="349">
        <v>1</v>
      </c>
      <c r="E88" s="333" t="s">
        <v>273</v>
      </c>
      <c r="F88" s="360" t="s">
        <v>603</v>
      </c>
      <c r="G88" s="354"/>
      <c r="H88" s="355"/>
      <c r="I88" s="356"/>
    </row>
    <row r="89" spans="1:9" s="331" customFormat="1" ht="11.25" customHeight="1">
      <c r="A89" s="366">
        <v>2400</v>
      </c>
      <c r="B89" s="376" t="s">
        <v>357</v>
      </c>
      <c r="C89" s="25">
        <v>0</v>
      </c>
      <c r="D89" s="339">
        <v>0</v>
      </c>
      <c r="E89" s="377" t="s">
        <v>1005</v>
      </c>
      <c r="F89" s="367" t="s">
        <v>604</v>
      </c>
      <c r="G89" s="723">
        <f>H89+I89</f>
        <v>-199856.30200000008</v>
      </c>
      <c r="H89" s="379">
        <f>H97+H114</f>
        <v>29349.88</v>
      </c>
      <c r="I89" s="725">
        <f>I95+I114</f>
        <v>-229206.1820000001</v>
      </c>
    </row>
    <row r="90" spans="1:9" ht="11.25" customHeight="1">
      <c r="A90" s="332"/>
      <c r="B90" s="323"/>
      <c r="C90" s="324"/>
      <c r="D90" s="325"/>
      <c r="E90" s="333" t="s">
        <v>258</v>
      </c>
      <c r="F90" s="334"/>
      <c r="G90" s="371"/>
      <c r="H90" s="372"/>
      <c r="I90" s="337"/>
    </row>
    <row r="91" spans="1:9" ht="36">
      <c r="A91" s="338">
        <v>2410</v>
      </c>
      <c r="B91" s="376" t="s">
        <v>357</v>
      </c>
      <c r="C91" s="25">
        <v>1</v>
      </c>
      <c r="D91" s="339">
        <v>0</v>
      </c>
      <c r="E91" s="340" t="s">
        <v>605</v>
      </c>
      <c r="F91" s="341" t="s">
        <v>608</v>
      </c>
      <c r="G91" s="354"/>
      <c r="H91" s="355"/>
      <c r="I91" s="356"/>
    </row>
    <row r="92" spans="1:9" s="37" customFormat="1" ht="10.5" customHeight="1">
      <c r="A92" s="338"/>
      <c r="B92" s="323"/>
      <c r="C92" s="25"/>
      <c r="D92" s="339"/>
      <c r="E92" s="333" t="s">
        <v>259</v>
      </c>
      <c r="F92" s="341"/>
      <c r="G92" s="344"/>
      <c r="H92" s="345"/>
      <c r="I92" s="346"/>
    </row>
    <row r="93" spans="1:9" ht="24">
      <c r="A93" s="338">
        <v>2411</v>
      </c>
      <c r="B93" s="378" t="s">
        <v>357</v>
      </c>
      <c r="C93" s="348">
        <v>1</v>
      </c>
      <c r="D93" s="349">
        <v>1</v>
      </c>
      <c r="E93" s="333" t="s">
        <v>609</v>
      </c>
      <c r="F93" s="350" t="s">
        <v>610</v>
      </c>
      <c r="G93" s="354"/>
      <c r="H93" s="355"/>
      <c r="I93" s="356"/>
    </row>
    <row r="94" spans="1:9" ht="24">
      <c r="A94" s="338">
        <v>2412</v>
      </c>
      <c r="B94" s="378" t="s">
        <v>357</v>
      </c>
      <c r="C94" s="348">
        <v>1</v>
      </c>
      <c r="D94" s="349">
        <v>2</v>
      </c>
      <c r="E94" s="333" t="s">
        <v>611</v>
      </c>
      <c r="F94" s="360" t="s">
        <v>612</v>
      </c>
      <c r="G94" s="354"/>
      <c r="H94" s="355"/>
      <c r="I94" s="356"/>
    </row>
    <row r="95" spans="1:9" ht="36">
      <c r="A95" s="338">
        <v>2420</v>
      </c>
      <c r="B95" s="376" t="s">
        <v>357</v>
      </c>
      <c r="C95" s="25">
        <v>2</v>
      </c>
      <c r="D95" s="339">
        <v>0</v>
      </c>
      <c r="E95" s="340" t="s">
        <v>613</v>
      </c>
      <c r="F95" s="341" t="s">
        <v>614</v>
      </c>
      <c r="G95" s="724">
        <f>I95</f>
        <v>-347886.66200000007</v>
      </c>
      <c r="H95" s="355"/>
      <c r="I95" s="726">
        <f>I96+I97</f>
        <v>-347886.66200000007</v>
      </c>
    </row>
    <row r="96" spans="1:9" s="37" customFormat="1" ht="15.75">
      <c r="A96" s="338"/>
      <c r="B96" s="323"/>
      <c r="C96" s="25"/>
      <c r="D96" s="339"/>
      <c r="E96" s="333" t="s">
        <v>259</v>
      </c>
      <c r="F96" s="341"/>
      <c r="G96" s="724">
        <f>I96</f>
        <v>-347886.66200000007</v>
      </c>
      <c r="H96" s="727"/>
      <c r="I96" s="726">
        <f>3!F206</f>
        <v>-347886.66200000007</v>
      </c>
    </row>
    <row r="97" spans="1:9" ht="15.75">
      <c r="A97" s="338">
        <v>2421</v>
      </c>
      <c r="B97" s="378" t="s">
        <v>357</v>
      </c>
      <c r="C97" s="348">
        <v>2</v>
      </c>
      <c r="D97" s="349">
        <v>1</v>
      </c>
      <c r="E97" s="333" t="s">
        <v>615</v>
      </c>
      <c r="F97" s="360" t="s">
        <v>616</v>
      </c>
      <c r="G97" s="380"/>
      <c r="H97" s="355"/>
      <c r="I97" s="380"/>
    </row>
    <row r="98" spans="1:9" ht="15.75">
      <c r="A98" s="338">
        <v>2422</v>
      </c>
      <c r="B98" s="378" t="s">
        <v>357</v>
      </c>
      <c r="C98" s="348">
        <v>2</v>
      </c>
      <c r="D98" s="349">
        <v>2</v>
      </c>
      <c r="E98" s="333" t="s">
        <v>617</v>
      </c>
      <c r="F98" s="360" t="s">
        <v>618</v>
      </c>
      <c r="G98" s="354"/>
      <c r="H98" s="355"/>
      <c r="I98" s="356"/>
    </row>
    <row r="99" spans="1:9" ht="15.75">
      <c r="A99" s="338">
        <v>2423</v>
      </c>
      <c r="B99" s="378" t="s">
        <v>357</v>
      </c>
      <c r="C99" s="348">
        <v>2</v>
      </c>
      <c r="D99" s="349">
        <v>3</v>
      </c>
      <c r="E99" s="333" t="s">
        <v>619</v>
      </c>
      <c r="F99" s="360" t="s">
        <v>620</v>
      </c>
      <c r="G99" s="354"/>
      <c r="H99" s="355"/>
      <c r="I99" s="356"/>
    </row>
    <row r="100" spans="1:9" ht="15.75">
      <c r="A100" s="338">
        <v>2424</v>
      </c>
      <c r="B100" s="378" t="s">
        <v>357</v>
      </c>
      <c r="C100" s="348">
        <v>2</v>
      </c>
      <c r="D100" s="349">
        <v>4</v>
      </c>
      <c r="E100" s="333" t="s">
        <v>358</v>
      </c>
      <c r="F100" s="360"/>
      <c r="G100" s="354"/>
      <c r="H100" s="355"/>
      <c r="I100" s="356"/>
    </row>
    <row r="101" spans="1:9" ht="15.75">
      <c r="A101" s="338">
        <v>2430</v>
      </c>
      <c r="B101" s="376" t="s">
        <v>357</v>
      </c>
      <c r="C101" s="25">
        <v>3</v>
      </c>
      <c r="D101" s="339">
        <v>0</v>
      </c>
      <c r="E101" s="340" t="s">
        <v>621</v>
      </c>
      <c r="F101" s="341" t="s">
        <v>622</v>
      </c>
      <c r="G101" s="354"/>
      <c r="H101" s="355"/>
      <c r="I101" s="356"/>
    </row>
    <row r="102" spans="1:9" s="37" customFormat="1" ht="10.5" customHeight="1">
      <c r="A102" s="338"/>
      <c r="B102" s="323"/>
      <c r="C102" s="25"/>
      <c r="D102" s="339"/>
      <c r="E102" s="333" t="s">
        <v>259</v>
      </c>
      <c r="F102" s="341"/>
      <c r="G102" s="344"/>
      <c r="H102" s="345"/>
      <c r="I102" s="346"/>
    </row>
    <row r="103" spans="1:9" ht="15.75">
      <c r="A103" s="338">
        <v>2431</v>
      </c>
      <c r="B103" s="378" t="s">
        <v>357</v>
      </c>
      <c r="C103" s="348">
        <v>3</v>
      </c>
      <c r="D103" s="349">
        <v>1</v>
      </c>
      <c r="E103" s="333" t="s">
        <v>623</v>
      </c>
      <c r="F103" s="360" t="s">
        <v>624</v>
      </c>
      <c r="G103" s="354"/>
      <c r="H103" s="355"/>
      <c r="I103" s="356"/>
    </row>
    <row r="104" spans="1:9" ht="15.75">
      <c r="A104" s="338">
        <v>2432</v>
      </c>
      <c r="B104" s="378" t="s">
        <v>357</v>
      </c>
      <c r="C104" s="348">
        <v>3</v>
      </c>
      <c r="D104" s="349">
        <v>2</v>
      </c>
      <c r="E104" s="333" t="s">
        <v>625</v>
      </c>
      <c r="F104" s="360" t="s">
        <v>626</v>
      </c>
      <c r="G104" s="354"/>
      <c r="H104" s="355"/>
      <c r="I104" s="356"/>
    </row>
    <row r="105" spans="1:9" ht="15.75">
      <c r="A105" s="338">
        <v>2433</v>
      </c>
      <c r="B105" s="378" t="s">
        <v>357</v>
      </c>
      <c r="C105" s="348">
        <v>3</v>
      </c>
      <c r="D105" s="349">
        <v>3</v>
      </c>
      <c r="E105" s="333" t="s">
        <v>627</v>
      </c>
      <c r="F105" s="360" t="s">
        <v>628</v>
      </c>
      <c r="G105" s="354"/>
      <c r="H105" s="355"/>
      <c r="I105" s="356"/>
    </row>
    <row r="106" spans="1:9" ht="15.75">
      <c r="A106" s="338">
        <v>2434</v>
      </c>
      <c r="B106" s="378" t="s">
        <v>357</v>
      </c>
      <c r="C106" s="348">
        <v>3</v>
      </c>
      <c r="D106" s="349">
        <v>4</v>
      </c>
      <c r="E106" s="333" t="s">
        <v>629</v>
      </c>
      <c r="F106" s="360" t="s">
        <v>630</v>
      </c>
      <c r="G106" s="354"/>
      <c r="H106" s="355"/>
      <c r="I106" s="356"/>
    </row>
    <row r="107" spans="1:9" ht="15.75">
      <c r="A107" s="338">
        <v>2435</v>
      </c>
      <c r="B107" s="378" t="s">
        <v>357</v>
      </c>
      <c r="C107" s="348">
        <v>3</v>
      </c>
      <c r="D107" s="349">
        <v>5</v>
      </c>
      <c r="E107" s="333" t="s">
        <v>631</v>
      </c>
      <c r="F107" s="360" t="s">
        <v>632</v>
      </c>
      <c r="G107" s="354"/>
      <c r="H107" s="355"/>
      <c r="I107" s="356"/>
    </row>
    <row r="108" spans="1:9" ht="15.75">
      <c r="A108" s="338">
        <v>2436</v>
      </c>
      <c r="B108" s="378" t="s">
        <v>357</v>
      </c>
      <c r="C108" s="348">
        <v>3</v>
      </c>
      <c r="D108" s="349">
        <v>6</v>
      </c>
      <c r="E108" s="333" t="s">
        <v>633</v>
      </c>
      <c r="F108" s="360" t="s">
        <v>634</v>
      </c>
      <c r="G108" s="354"/>
      <c r="H108" s="355"/>
      <c r="I108" s="356"/>
    </row>
    <row r="109" spans="1:9" ht="24">
      <c r="A109" s="338">
        <v>2440</v>
      </c>
      <c r="B109" s="376" t="s">
        <v>357</v>
      </c>
      <c r="C109" s="25">
        <v>4</v>
      </c>
      <c r="D109" s="339">
        <v>0</v>
      </c>
      <c r="E109" s="340" t="s">
        <v>635</v>
      </c>
      <c r="F109" s="341" t="s">
        <v>636</v>
      </c>
      <c r="G109" s="354"/>
      <c r="H109" s="355"/>
      <c r="I109" s="356"/>
    </row>
    <row r="110" spans="1:9" s="37" customFormat="1" ht="10.5" customHeight="1">
      <c r="A110" s="338"/>
      <c r="B110" s="323"/>
      <c r="C110" s="25"/>
      <c r="D110" s="339"/>
      <c r="E110" s="333" t="s">
        <v>259</v>
      </c>
      <c r="F110" s="341"/>
      <c r="G110" s="344"/>
      <c r="H110" s="345"/>
      <c r="I110" s="346"/>
    </row>
    <row r="111" spans="1:9" ht="28.5">
      <c r="A111" s="338">
        <v>2441</v>
      </c>
      <c r="B111" s="378" t="s">
        <v>357</v>
      </c>
      <c r="C111" s="348">
        <v>4</v>
      </c>
      <c r="D111" s="349">
        <v>1</v>
      </c>
      <c r="E111" s="333" t="s">
        <v>637</v>
      </c>
      <c r="F111" s="360" t="s">
        <v>638</v>
      </c>
      <c r="G111" s="354"/>
      <c r="H111" s="355"/>
      <c r="I111" s="356"/>
    </row>
    <row r="112" spans="1:9" ht="15.75">
      <c r="A112" s="338">
        <v>2442</v>
      </c>
      <c r="B112" s="378" t="s">
        <v>357</v>
      </c>
      <c r="C112" s="348">
        <v>4</v>
      </c>
      <c r="D112" s="349">
        <v>2</v>
      </c>
      <c r="E112" s="333" t="s">
        <v>639</v>
      </c>
      <c r="F112" s="360" t="s">
        <v>640</v>
      </c>
      <c r="G112" s="354"/>
      <c r="H112" s="355"/>
      <c r="I112" s="356"/>
    </row>
    <row r="113" spans="1:9" ht="15.75">
      <c r="A113" s="338">
        <v>2443</v>
      </c>
      <c r="B113" s="378" t="s">
        <v>357</v>
      </c>
      <c r="C113" s="348">
        <v>4</v>
      </c>
      <c r="D113" s="349">
        <v>3</v>
      </c>
      <c r="E113" s="333" t="s">
        <v>641</v>
      </c>
      <c r="F113" s="360" t="s">
        <v>642</v>
      </c>
      <c r="G113" s="354"/>
      <c r="H113" s="355"/>
      <c r="I113" s="356"/>
    </row>
    <row r="114" spans="1:9" ht="15.75">
      <c r="A114" s="338">
        <v>2450</v>
      </c>
      <c r="B114" s="376" t="s">
        <v>357</v>
      </c>
      <c r="C114" s="25">
        <v>5</v>
      </c>
      <c r="D114" s="339">
        <v>0</v>
      </c>
      <c r="E114" s="340" t="s">
        <v>643</v>
      </c>
      <c r="F114" s="373" t="s">
        <v>644</v>
      </c>
      <c r="G114" s="351">
        <f>H114+I114</f>
        <v>148030.36</v>
      </c>
      <c r="H114" s="352">
        <f>H116</f>
        <v>29349.88</v>
      </c>
      <c r="I114" s="353">
        <f>I116</f>
        <v>118680.47999999998</v>
      </c>
    </row>
    <row r="115" spans="1:9" s="37" customFormat="1" ht="10.5" customHeight="1">
      <c r="A115" s="338"/>
      <c r="B115" s="323"/>
      <c r="C115" s="25"/>
      <c r="D115" s="339"/>
      <c r="E115" s="333" t="s">
        <v>259</v>
      </c>
      <c r="F115" s="341"/>
      <c r="G115" s="374"/>
      <c r="H115" s="375"/>
      <c r="I115" s="382"/>
    </row>
    <row r="116" spans="1:9" ht="15.75">
      <c r="A116" s="338">
        <v>2451</v>
      </c>
      <c r="B116" s="378" t="s">
        <v>357</v>
      </c>
      <c r="C116" s="348">
        <v>5</v>
      </c>
      <c r="D116" s="349">
        <v>1</v>
      </c>
      <c r="E116" s="333" t="s">
        <v>645</v>
      </c>
      <c r="F116" s="360" t="s">
        <v>646</v>
      </c>
      <c r="G116" s="351">
        <f>H116+I116</f>
        <v>148030.36</v>
      </c>
      <c r="H116" s="352">
        <f>'[5]Բյուջե-2023'!$C$31</f>
        <v>29349.88</v>
      </c>
      <c r="I116" s="353">
        <f>'[5]Բյուջե-2023'!$BD$31</f>
        <v>118680.47999999998</v>
      </c>
    </row>
    <row r="117" spans="1:9" ht="15.75">
      <c r="A117" s="338">
        <v>2452</v>
      </c>
      <c r="B117" s="378" t="s">
        <v>357</v>
      </c>
      <c r="C117" s="348">
        <v>5</v>
      </c>
      <c r="D117" s="349">
        <v>2</v>
      </c>
      <c r="E117" s="333" t="s">
        <v>647</v>
      </c>
      <c r="F117" s="360" t="s">
        <v>648</v>
      </c>
      <c r="G117" s="354"/>
      <c r="H117" s="355"/>
      <c r="I117" s="356"/>
    </row>
    <row r="118" spans="1:9" ht="15.75">
      <c r="A118" s="338">
        <v>2453</v>
      </c>
      <c r="B118" s="378" t="s">
        <v>357</v>
      </c>
      <c r="C118" s="348">
        <v>5</v>
      </c>
      <c r="D118" s="349">
        <v>3</v>
      </c>
      <c r="E118" s="333" t="s">
        <v>649</v>
      </c>
      <c r="F118" s="360" t="s">
        <v>650</v>
      </c>
      <c r="G118" s="354"/>
      <c r="H118" s="355"/>
      <c r="I118" s="356"/>
    </row>
    <row r="119" spans="1:9" ht="15.75">
      <c r="A119" s="338">
        <v>2454</v>
      </c>
      <c r="B119" s="378" t="s">
        <v>357</v>
      </c>
      <c r="C119" s="348">
        <v>5</v>
      </c>
      <c r="D119" s="349">
        <v>4</v>
      </c>
      <c r="E119" s="333" t="s">
        <v>651</v>
      </c>
      <c r="F119" s="360" t="s">
        <v>652</v>
      </c>
      <c r="G119" s="354"/>
      <c r="H119" s="355"/>
      <c r="I119" s="356"/>
    </row>
    <row r="120" spans="1:9" ht="15.75">
      <c r="A120" s="338">
        <v>2455</v>
      </c>
      <c r="B120" s="378" t="s">
        <v>357</v>
      </c>
      <c r="C120" s="348">
        <v>5</v>
      </c>
      <c r="D120" s="349">
        <v>5</v>
      </c>
      <c r="E120" s="333" t="s">
        <v>653</v>
      </c>
      <c r="F120" s="360" t="s">
        <v>654</v>
      </c>
      <c r="G120" s="354"/>
      <c r="H120" s="355"/>
      <c r="I120" s="356"/>
    </row>
    <row r="121" spans="1:9" ht="15.75">
      <c r="A121" s="338">
        <v>2460</v>
      </c>
      <c r="B121" s="376" t="s">
        <v>357</v>
      </c>
      <c r="C121" s="25">
        <v>6</v>
      </c>
      <c r="D121" s="339">
        <v>0</v>
      </c>
      <c r="E121" s="340" t="s">
        <v>655</v>
      </c>
      <c r="F121" s="341" t="s">
        <v>656</v>
      </c>
      <c r="G121" s="354"/>
      <c r="H121" s="355"/>
      <c r="I121" s="356"/>
    </row>
    <row r="122" spans="1:9" s="37" customFormat="1" ht="10.5" customHeight="1">
      <c r="A122" s="338"/>
      <c r="B122" s="323"/>
      <c r="C122" s="25"/>
      <c r="D122" s="339"/>
      <c r="E122" s="333" t="s">
        <v>259</v>
      </c>
      <c r="F122" s="341"/>
      <c r="G122" s="344"/>
      <c r="H122" s="345"/>
      <c r="I122" s="346"/>
    </row>
    <row r="123" spans="1:9" ht="15.75">
      <c r="A123" s="338">
        <v>2461</v>
      </c>
      <c r="B123" s="378" t="s">
        <v>357</v>
      </c>
      <c r="C123" s="348">
        <v>6</v>
      </c>
      <c r="D123" s="349">
        <v>1</v>
      </c>
      <c r="E123" s="333" t="s">
        <v>657</v>
      </c>
      <c r="F123" s="360" t="s">
        <v>656</v>
      </c>
      <c r="G123" s="354"/>
      <c r="H123" s="355"/>
      <c r="I123" s="356"/>
    </row>
    <row r="124" spans="1:9" ht="15.75">
      <c r="A124" s="338">
        <v>2470</v>
      </c>
      <c r="B124" s="376" t="s">
        <v>357</v>
      </c>
      <c r="C124" s="25">
        <v>7</v>
      </c>
      <c r="D124" s="339">
        <v>0</v>
      </c>
      <c r="E124" s="340" t="s">
        <v>658</v>
      </c>
      <c r="F124" s="373" t="s">
        <v>659</v>
      </c>
      <c r="G124" s="354"/>
      <c r="H124" s="355"/>
      <c r="I124" s="356"/>
    </row>
    <row r="125" spans="1:9" s="37" customFormat="1" ht="10.5" customHeight="1">
      <c r="A125" s="338"/>
      <c r="B125" s="323"/>
      <c r="C125" s="25"/>
      <c r="D125" s="339"/>
      <c r="E125" s="333" t="s">
        <v>259</v>
      </c>
      <c r="F125" s="341"/>
      <c r="G125" s="344"/>
      <c r="H125" s="345"/>
      <c r="I125" s="346"/>
    </row>
    <row r="126" spans="1:9" ht="24">
      <c r="A126" s="338">
        <v>2471</v>
      </c>
      <c r="B126" s="378" t="s">
        <v>357</v>
      </c>
      <c r="C126" s="348">
        <v>7</v>
      </c>
      <c r="D126" s="349">
        <v>1</v>
      </c>
      <c r="E126" s="333" t="s">
        <v>660</v>
      </c>
      <c r="F126" s="360" t="s">
        <v>661</v>
      </c>
      <c r="G126" s="354"/>
      <c r="H126" s="355"/>
      <c r="I126" s="356"/>
    </row>
    <row r="127" spans="1:9" ht="15.75">
      <c r="A127" s="338">
        <v>2472</v>
      </c>
      <c r="B127" s="378" t="s">
        <v>357</v>
      </c>
      <c r="C127" s="348">
        <v>7</v>
      </c>
      <c r="D127" s="349">
        <v>2</v>
      </c>
      <c r="E127" s="333" t="s">
        <v>662</v>
      </c>
      <c r="F127" s="383" t="s">
        <v>663</v>
      </c>
      <c r="G127" s="354"/>
      <c r="H127" s="355"/>
      <c r="I127" s="356"/>
    </row>
    <row r="128" spans="1:9" ht="15.75">
      <c r="A128" s="338">
        <v>2473</v>
      </c>
      <c r="B128" s="378" t="s">
        <v>357</v>
      </c>
      <c r="C128" s="348">
        <v>7</v>
      </c>
      <c r="D128" s="349">
        <v>3</v>
      </c>
      <c r="E128" s="333" t="s">
        <v>664</v>
      </c>
      <c r="F128" s="360" t="s">
        <v>665</v>
      </c>
      <c r="G128" s="354"/>
      <c r="H128" s="355"/>
      <c r="I128" s="356"/>
    </row>
    <row r="129" spans="1:9" ht="15.75">
      <c r="A129" s="338">
        <v>2474</v>
      </c>
      <c r="B129" s="378" t="s">
        <v>357</v>
      </c>
      <c r="C129" s="348">
        <v>7</v>
      </c>
      <c r="D129" s="349">
        <v>4</v>
      </c>
      <c r="E129" s="333" t="s">
        <v>666</v>
      </c>
      <c r="F129" s="350" t="s">
        <v>667</v>
      </c>
      <c r="G129" s="354"/>
      <c r="H129" s="355"/>
      <c r="I129" s="356"/>
    </row>
    <row r="130" spans="1:9" ht="29.25" customHeight="1">
      <c r="A130" s="338">
        <v>2480</v>
      </c>
      <c r="B130" s="376" t="s">
        <v>357</v>
      </c>
      <c r="C130" s="25">
        <v>8</v>
      </c>
      <c r="D130" s="339">
        <v>0</v>
      </c>
      <c r="E130" s="340" t="s">
        <v>668</v>
      </c>
      <c r="F130" s="341" t="s">
        <v>669</v>
      </c>
      <c r="G130" s="354"/>
      <c r="H130" s="355"/>
      <c r="I130" s="356"/>
    </row>
    <row r="131" spans="1:9" s="37" customFormat="1" ht="10.5" customHeight="1">
      <c r="A131" s="338"/>
      <c r="B131" s="323"/>
      <c r="C131" s="25"/>
      <c r="D131" s="339"/>
      <c r="E131" s="333" t="s">
        <v>259</v>
      </c>
      <c r="F131" s="341"/>
      <c r="G131" s="344"/>
      <c r="H131" s="345"/>
      <c r="I131" s="346"/>
    </row>
    <row r="132" spans="1:9" ht="36">
      <c r="A132" s="338">
        <v>2481</v>
      </c>
      <c r="B132" s="378" t="s">
        <v>357</v>
      </c>
      <c r="C132" s="348">
        <v>8</v>
      </c>
      <c r="D132" s="349">
        <v>1</v>
      </c>
      <c r="E132" s="333" t="s">
        <v>670</v>
      </c>
      <c r="F132" s="360" t="s">
        <v>671</v>
      </c>
      <c r="G132" s="354"/>
      <c r="H132" s="355"/>
      <c r="I132" s="356"/>
    </row>
    <row r="133" spans="1:9" ht="36">
      <c r="A133" s="338">
        <v>2482</v>
      </c>
      <c r="B133" s="378" t="s">
        <v>357</v>
      </c>
      <c r="C133" s="348">
        <v>8</v>
      </c>
      <c r="D133" s="349">
        <v>2</v>
      </c>
      <c r="E133" s="333" t="s">
        <v>672</v>
      </c>
      <c r="F133" s="360" t="s">
        <v>673</v>
      </c>
      <c r="G133" s="354"/>
      <c r="H133" s="355"/>
      <c r="I133" s="356"/>
    </row>
    <row r="134" spans="1:9" ht="24">
      <c r="A134" s="338">
        <v>2483</v>
      </c>
      <c r="B134" s="378" t="s">
        <v>357</v>
      </c>
      <c r="C134" s="348">
        <v>8</v>
      </c>
      <c r="D134" s="349">
        <v>3</v>
      </c>
      <c r="E134" s="333" t="s">
        <v>674</v>
      </c>
      <c r="F134" s="360" t="s">
        <v>675</v>
      </c>
      <c r="G134" s="354"/>
      <c r="H134" s="355"/>
      <c r="I134" s="356"/>
    </row>
    <row r="135" spans="1:9" ht="37.5" customHeight="1">
      <c r="A135" s="338">
        <v>2484</v>
      </c>
      <c r="B135" s="378" t="s">
        <v>357</v>
      </c>
      <c r="C135" s="348">
        <v>8</v>
      </c>
      <c r="D135" s="349">
        <v>4</v>
      </c>
      <c r="E135" s="333" t="s">
        <v>676</v>
      </c>
      <c r="F135" s="360" t="s">
        <v>677</v>
      </c>
      <c r="G135" s="354"/>
      <c r="H135" s="355"/>
      <c r="I135" s="356"/>
    </row>
    <row r="136" spans="1:9" ht="24">
      <c r="A136" s="338">
        <v>2485</v>
      </c>
      <c r="B136" s="378" t="s">
        <v>357</v>
      </c>
      <c r="C136" s="348">
        <v>8</v>
      </c>
      <c r="D136" s="349">
        <v>5</v>
      </c>
      <c r="E136" s="333" t="s">
        <v>678</v>
      </c>
      <c r="F136" s="360" t="s">
        <v>679</v>
      </c>
      <c r="G136" s="354"/>
      <c r="H136" s="355"/>
      <c r="I136" s="356"/>
    </row>
    <row r="137" spans="1:9" ht="24">
      <c r="A137" s="338">
        <v>2486</v>
      </c>
      <c r="B137" s="378" t="s">
        <v>357</v>
      </c>
      <c r="C137" s="348">
        <v>8</v>
      </c>
      <c r="D137" s="349">
        <v>6</v>
      </c>
      <c r="E137" s="333" t="s">
        <v>680</v>
      </c>
      <c r="F137" s="360" t="s">
        <v>681</v>
      </c>
      <c r="G137" s="354"/>
      <c r="H137" s="355"/>
      <c r="I137" s="356"/>
    </row>
    <row r="138" spans="1:9" ht="24">
      <c r="A138" s="338">
        <v>2487</v>
      </c>
      <c r="B138" s="378" t="s">
        <v>357</v>
      </c>
      <c r="C138" s="348">
        <v>8</v>
      </c>
      <c r="D138" s="349">
        <v>7</v>
      </c>
      <c r="E138" s="333" t="s">
        <v>682</v>
      </c>
      <c r="F138" s="360" t="s">
        <v>683</v>
      </c>
      <c r="G138" s="354"/>
      <c r="H138" s="355"/>
      <c r="I138" s="356"/>
    </row>
    <row r="139" spans="1:9" ht="28.5">
      <c r="A139" s="338">
        <v>2490</v>
      </c>
      <c r="B139" s="376" t="s">
        <v>357</v>
      </c>
      <c r="C139" s="25">
        <v>9</v>
      </c>
      <c r="D139" s="339">
        <v>0</v>
      </c>
      <c r="E139" s="340" t="s">
        <v>684</v>
      </c>
      <c r="F139" s="341" t="s">
        <v>685</v>
      </c>
      <c r="G139" s="354"/>
      <c r="H139" s="355"/>
      <c r="I139" s="356">
        <f>3!F226</f>
        <v>-347886.66200000007</v>
      </c>
    </row>
    <row r="140" spans="1:9" s="37" customFormat="1" ht="10.5" customHeight="1">
      <c r="A140" s="338"/>
      <c r="B140" s="323"/>
      <c r="C140" s="25"/>
      <c r="D140" s="339"/>
      <c r="E140" s="333" t="s">
        <v>259</v>
      </c>
      <c r="F140" s="341"/>
      <c r="G140" s="344"/>
      <c r="H140" s="345"/>
      <c r="I140" s="346"/>
    </row>
    <row r="141" spans="1:9" ht="24">
      <c r="A141" s="338">
        <v>2491</v>
      </c>
      <c r="B141" s="378" t="s">
        <v>357</v>
      </c>
      <c r="C141" s="348">
        <v>9</v>
      </c>
      <c r="D141" s="349">
        <v>1</v>
      </c>
      <c r="E141" s="333" t="s">
        <v>684</v>
      </c>
      <c r="F141" s="360" t="s">
        <v>686</v>
      </c>
      <c r="G141" s="354"/>
      <c r="H141" s="355"/>
      <c r="I141" s="356"/>
    </row>
    <row r="142" spans="1:9" s="331" customFormat="1" ht="27.75" customHeight="1">
      <c r="A142" s="366">
        <v>2500</v>
      </c>
      <c r="B142" s="376" t="s">
        <v>359</v>
      </c>
      <c r="C142" s="25">
        <v>0</v>
      </c>
      <c r="D142" s="339">
        <v>0</v>
      </c>
      <c r="E142" s="377" t="s">
        <v>1006</v>
      </c>
      <c r="F142" s="367" t="s">
        <v>687</v>
      </c>
      <c r="G142" s="368">
        <f>H142+I142</f>
        <v>196588</v>
      </c>
      <c r="H142" s="369">
        <f>H144+H159</f>
        <v>196588</v>
      </c>
      <c r="I142" s="369">
        <f>I144+I159</f>
        <v>0</v>
      </c>
    </row>
    <row r="143" spans="1:9" ht="11.25" customHeight="1">
      <c r="A143" s="332"/>
      <c r="B143" s="323"/>
      <c r="C143" s="324"/>
      <c r="D143" s="325"/>
      <c r="E143" s="333" t="s">
        <v>258</v>
      </c>
      <c r="F143" s="334"/>
      <c r="G143" s="384"/>
      <c r="H143" s="385"/>
      <c r="I143" s="337"/>
    </row>
    <row r="144" spans="1:9" ht="15.75">
      <c r="A144" s="338">
        <v>2510</v>
      </c>
      <c r="B144" s="376" t="s">
        <v>359</v>
      </c>
      <c r="C144" s="25">
        <v>1</v>
      </c>
      <c r="D144" s="339">
        <v>0</v>
      </c>
      <c r="E144" s="340" t="s">
        <v>688</v>
      </c>
      <c r="F144" s="341" t="s">
        <v>689</v>
      </c>
      <c r="G144" s="386">
        <f>H144</f>
        <v>194800</v>
      </c>
      <c r="H144" s="387">
        <f>H146</f>
        <v>194800</v>
      </c>
      <c r="I144" s="356"/>
    </row>
    <row r="145" spans="1:9" s="37" customFormat="1" ht="10.5" customHeight="1">
      <c r="A145" s="338"/>
      <c r="B145" s="323"/>
      <c r="C145" s="25"/>
      <c r="D145" s="339"/>
      <c r="E145" s="333" t="s">
        <v>259</v>
      </c>
      <c r="F145" s="341"/>
      <c r="G145" s="388"/>
      <c r="H145" s="389"/>
      <c r="I145" s="346"/>
    </row>
    <row r="146" spans="1:9" ht="15.75">
      <c r="A146" s="338">
        <v>2511</v>
      </c>
      <c r="B146" s="378" t="s">
        <v>359</v>
      </c>
      <c r="C146" s="348">
        <v>1</v>
      </c>
      <c r="D146" s="349">
        <v>1</v>
      </c>
      <c r="E146" s="333" t="s">
        <v>688</v>
      </c>
      <c r="F146" s="360" t="s">
        <v>690</v>
      </c>
      <c r="G146" s="386">
        <f>H146</f>
        <v>194800</v>
      </c>
      <c r="H146" s="392">
        <f>'[5]Բյուջե-2023'!$C$32</f>
        <v>194800</v>
      </c>
      <c r="I146" s="356"/>
    </row>
    <row r="147" spans="1:9" ht="15.75">
      <c r="A147" s="338">
        <v>2520</v>
      </c>
      <c r="B147" s="376" t="s">
        <v>359</v>
      </c>
      <c r="C147" s="25">
        <v>2</v>
      </c>
      <c r="D147" s="339">
        <v>0</v>
      </c>
      <c r="E147" s="340" t="s">
        <v>691</v>
      </c>
      <c r="F147" s="341" t="s">
        <v>692</v>
      </c>
      <c r="G147" s="354"/>
      <c r="H147" s="355"/>
      <c r="I147" s="356"/>
    </row>
    <row r="148" spans="1:9" s="37" customFormat="1" ht="10.5" customHeight="1">
      <c r="A148" s="338"/>
      <c r="B148" s="323"/>
      <c r="C148" s="25"/>
      <c r="D148" s="339"/>
      <c r="E148" s="333" t="s">
        <v>259</v>
      </c>
      <c r="F148" s="341"/>
      <c r="G148" s="344"/>
      <c r="H148" s="345"/>
      <c r="I148" s="346"/>
    </row>
    <row r="149" spans="1:9" ht="15.75">
      <c r="A149" s="338">
        <v>2521</v>
      </c>
      <c r="B149" s="378" t="s">
        <v>359</v>
      </c>
      <c r="C149" s="348">
        <v>2</v>
      </c>
      <c r="D149" s="349">
        <v>1</v>
      </c>
      <c r="E149" s="333" t="s">
        <v>693</v>
      </c>
      <c r="F149" s="360" t="s">
        <v>694</v>
      </c>
      <c r="G149" s="354"/>
      <c r="H149" s="355"/>
      <c r="I149" s="356"/>
    </row>
    <row r="150" spans="1:9" ht="24">
      <c r="A150" s="338">
        <v>2530</v>
      </c>
      <c r="B150" s="376" t="s">
        <v>359</v>
      </c>
      <c r="C150" s="25">
        <v>3</v>
      </c>
      <c r="D150" s="339">
        <v>0</v>
      </c>
      <c r="E150" s="340" t="s">
        <v>695</v>
      </c>
      <c r="F150" s="341" t="s">
        <v>696</v>
      </c>
      <c r="G150" s="354"/>
      <c r="H150" s="355"/>
      <c r="I150" s="356"/>
    </row>
    <row r="151" spans="1:9" s="37" customFormat="1" ht="10.5" customHeight="1">
      <c r="A151" s="338"/>
      <c r="B151" s="323"/>
      <c r="C151" s="25"/>
      <c r="D151" s="339"/>
      <c r="E151" s="333" t="s">
        <v>259</v>
      </c>
      <c r="F151" s="341"/>
      <c r="G151" s="344"/>
      <c r="H151" s="345"/>
      <c r="I151" s="346"/>
    </row>
    <row r="152" spans="1:9" ht="15.75">
      <c r="A152" s="338">
        <v>2531</v>
      </c>
      <c r="B152" s="378" t="s">
        <v>359</v>
      </c>
      <c r="C152" s="348">
        <v>3</v>
      </c>
      <c r="D152" s="349">
        <v>1</v>
      </c>
      <c r="E152" s="333" t="s">
        <v>695</v>
      </c>
      <c r="F152" s="360" t="s">
        <v>697</v>
      </c>
      <c r="G152" s="354"/>
      <c r="H152" s="355"/>
      <c r="I152" s="356"/>
    </row>
    <row r="153" spans="1:9" ht="28.5">
      <c r="A153" s="338">
        <v>2540</v>
      </c>
      <c r="B153" s="376" t="s">
        <v>359</v>
      </c>
      <c r="C153" s="25">
        <v>4</v>
      </c>
      <c r="D153" s="339">
        <v>0</v>
      </c>
      <c r="E153" s="340" t="s">
        <v>698</v>
      </c>
      <c r="F153" s="341" t="s">
        <v>699</v>
      </c>
      <c r="G153" s="354"/>
      <c r="H153" s="355"/>
      <c r="I153" s="356"/>
    </row>
    <row r="154" spans="1:9" s="37" customFormat="1" ht="10.5" customHeight="1">
      <c r="A154" s="338"/>
      <c r="B154" s="323"/>
      <c r="C154" s="25"/>
      <c r="D154" s="339"/>
      <c r="E154" s="333" t="s">
        <v>259</v>
      </c>
      <c r="F154" s="341"/>
      <c r="G154" s="344"/>
      <c r="H154" s="345"/>
      <c r="I154" s="346"/>
    </row>
    <row r="155" spans="1:9" ht="17.25" customHeight="1">
      <c r="A155" s="338">
        <v>2541</v>
      </c>
      <c r="B155" s="378" t="s">
        <v>359</v>
      </c>
      <c r="C155" s="348">
        <v>4</v>
      </c>
      <c r="D155" s="349">
        <v>1</v>
      </c>
      <c r="E155" s="333" t="s">
        <v>698</v>
      </c>
      <c r="F155" s="360" t="s">
        <v>700</v>
      </c>
      <c r="G155" s="354"/>
      <c r="H155" s="355"/>
      <c r="I155" s="356"/>
    </row>
    <row r="156" spans="1:9" ht="27" customHeight="1">
      <c r="A156" s="338">
        <v>2550</v>
      </c>
      <c r="B156" s="376" t="s">
        <v>359</v>
      </c>
      <c r="C156" s="25">
        <v>5</v>
      </c>
      <c r="D156" s="339">
        <v>0</v>
      </c>
      <c r="E156" s="340" t="s">
        <v>701</v>
      </c>
      <c r="F156" s="341" t="s">
        <v>702</v>
      </c>
      <c r="G156" s="354"/>
      <c r="H156" s="355"/>
      <c r="I156" s="356"/>
    </row>
    <row r="157" spans="1:9" s="37" customFormat="1" ht="10.5" customHeight="1">
      <c r="A157" s="338"/>
      <c r="B157" s="323"/>
      <c r="C157" s="25"/>
      <c r="D157" s="339"/>
      <c r="E157" s="333" t="s">
        <v>259</v>
      </c>
      <c r="F157" s="341"/>
      <c r="G157" s="344"/>
      <c r="H157" s="345"/>
      <c r="I157" s="346"/>
    </row>
    <row r="158" spans="1:9" ht="24">
      <c r="A158" s="338">
        <v>2551</v>
      </c>
      <c r="B158" s="378" t="s">
        <v>359</v>
      </c>
      <c r="C158" s="348">
        <v>5</v>
      </c>
      <c r="D158" s="349">
        <v>1</v>
      </c>
      <c r="E158" s="333" t="s">
        <v>701</v>
      </c>
      <c r="F158" s="360" t="s">
        <v>703</v>
      </c>
      <c r="G158" s="354"/>
      <c r="H158" s="355"/>
      <c r="I158" s="356"/>
    </row>
    <row r="159" spans="1:9" ht="24.75" customHeight="1">
      <c r="A159" s="338">
        <v>2560</v>
      </c>
      <c r="B159" s="376" t="s">
        <v>359</v>
      </c>
      <c r="C159" s="25">
        <v>6</v>
      </c>
      <c r="D159" s="339">
        <v>0</v>
      </c>
      <c r="E159" s="340" t="s">
        <v>704</v>
      </c>
      <c r="F159" s="341" t="s">
        <v>705</v>
      </c>
      <c r="G159" s="352">
        <f>G161</f>
        <v>1788</v>
      </c>
      <c r="H159" s="352">
        <f>H161</f>
        <v>1788</v>
      </c>
      <c r="I159" s="352">
        <f>I161</f>
        <v>0</v>
      </c>
    </row>
    <row r="160" spans="1:9" s="37" customFormat="1" ht="12.75" customHeight="1">
      <c r="A160" s="338"/>
      <c r="B160" s="323"/>
      <c r="C160" s="25"/>
      <c r="D160" s="339"/>
      <c r="E160" s="333" t="s">
        <v>259</v>
      </c>
      <c r="F160" s="341"/>
      <c r="G160" s="375"/>
      <c r="H160" s="375"/>
      <c r="I160" s="346"/>
    </row>
    <row r="161" spans="1:9" ht="28.5">
      <c r="A161" s="338">
        <v>2561</v>
      </c>
      <c r="B161" s="378" t="s">
        <v>359</v>
      </c>
      <c r="C161" s="348">
        <v>6</v>
      </c>
      <c r="D161" s="349">
        <v>1</v>
      </c>
      <c r="E161" s="333" t="s">
        <v>704</v>
      </c>
      <c r="F161" s="360" t="s">
        <v>706</v>
      </c>
      <c r="G161" s="352">
        <f>H161+I161</f>
        <v>1788</v>
      </c>
      <c r="H161" s="352">
        <f>'[5]Բյուջե-2023'!$C$30</f>
        <v>1788</v>
      </c>
      <c r="I161" s="353"/>
    </row>
    <row r="162" spans="1:9" s="331" customFormat="1" ht="21.75" customHeight="1">
      <c r="A162" s="366">
        <v>2600</v>
      </c>
      <c r="B162" s="376" t="s">
        <v>360</v>
      </c>
      <c r="C162" s="25">
        <v>0</v>
      </c>
      <c r="D162" s="339">
        <v>0</v>
      </c>
      <c r="E162" s="377" t="s">
        <v>1007</v>
      </c>
      <c r="F162" s="367" t="s">
        <v>707</v>
      </c>
      <c r="G162" s="386">
        <f>I162+H162</f>
        <v>69364.68</v>
      </c>
      <c r="H162" s="390">
        <f>H164+H173+H179</f>
        <v>8000</v>
      </c>
      <c r="I162" s="390">
        <f>I164+I173+I179</f>
        <v>61364.68</v>
      </c>
    </row>
    <row r="163" spans="1:9" ht="11.25" customHeight="1">
      <c r="A163" s="332"/>
      <c r="B163" s="323"/>
      <c r="C163" s="324"/>
      <c r="D163" s="325"/>
      <c r="E163" s="333" t="s">
        <v>258</v>
      </c>
      <c r="F163" s="334"/>
      <c r="G163" s="384"/>
      <c r="H163" s="385"/>
      <c r="I163" s="391"/>
    </row>
    <row r="164" spans="1:9" ht="15.75">
      <c r="A164" s="338">
        <v>2610</v>
      </c>
      <c r="B164" s="376" t="s">
        <v>360</v>
      </c>
      <c r="C164" s="25">
        <v>1</v>
      </c>
      <c r="D164" s="339">
        <v>0</v>
      </c>
      <c r="E164" s="340" t="s">
        <v>708</v>
      </c>
      <c r="F164" s="341" t="s">
        <v>709</v>
      </c>
      <c r="G164" s="386">
        <f>I164+H164</f>
        <v>0</v>
      </c>
      <c r="H164" s="392">
        <f>H166</f>
        <v>0</v>
      </c>
      <c r="I164" s="390"/>
    </row>
    <row r="165" spans="1:9" s="37" customFormat="1" ht="10.5" customHeight="1">
      <c r="A165" s="338"/>
      <c r="B165" s="323"/>
      <c r="C165" s="25"/>
      <c r="D165" s="339"/>
      <c r="E165" s="333" t="s">
        <v>259</v>
      </c>
      <c r="F165" s="341"/>
      <c r="G165" s="388"/>
      <c r="H165" s="389"/>
      <c r="I165" s="393"/>
    </row>
    <row r="166" spans="1:9" ht="15.75">
      <c r="A166" s="338">
        <v>2611</v>
      </c>
      <c r="B166" s="378" t="s">
        <v>360</v>
      </c>
      <c r="C166" s="348">
        <v>1</v>
      </c>
      <c r="D166" s="349">
        <v>1</v>
      </c>
      <c r="E166" s="333" t="s">
        <v>710</v>
      </c>
      <c r="F166" s="360" t="s">
        <v>711</v>
      </c>
      <c r="G166" s="386">
        <f>I166+H166</f>
        <v>0</v>
      </c>
      <c r="H166" s="392">
        <f>'[1]2020'!$C$36</f>
        <v>0</v>
      </c>
      <c r="I166" s="390"/>
    </row>
    <row r="167" spans="1:9" ht="15.75">
      <c r="A167" s="338">
        <v>2620</v>
      </c>
      <c r="B167" s="376" t="s">
        <v>360</v>
      </c>
      <c r="C167" s="25">
        <v>2</v>
      </c>
      <c r="D167" s="339">
        <v>0</v>
      </c>
      <c r="E167" s="340" t="s">
        <v>712</v>
      </c>
      <c r="F167" s="341" t="s">
        <v>713</v>
      </c>
      <c r="G167" s="354"/>
      <c r="H167" s="355"/>
      <c r="I167" s="356"/>
    </row>
    <row r="168" spans="1:9" s="37" customFormat="1" ht="10.5" customHeight="1">
      <c r="A168" s="338"/>
      <c r="B168" s="323"/>
      <c r="C168" s="25"/>
      <c r="D168" s="339"/>
      <c r="E168" s="333" t="s">
        <v>259</v>
      </c>
      <c r="F168" s="341"/>
      <c r="G168" s="344"/>
      <c r="H168" s="345"/>
      <c r="I168" s="346"/>
    </row>
    <row r="169" spans="1:9" ht="15.75">
      <c r="A169" s="338">
        <v>2621</v>
      </c>
      <c r="B169" s="378" t="s">
        <v>360</v>
      </c>
      <c r="C169" s="348">
        <v>2</v>
      </c>
      <c r="D169" s="349">
        <v>1</v>
      </c>
      <c r="E169" s="333" t="s">
        <v>712</v>
      </c>
      <c r="F169" s="360" t="s">
        <v>714</v>
      </c>
      <c r="G169" s="354"/>
      <c r="H169" s="355"/>
      <c r="I169" s="356"/>
    </row>
    <row r="170" spans="1:9" ht="15.75">
      <c r="A170" s="338">
        <v>2630</v>
      </c>
      <c r="B170" s="376" t="s">
        <v>360</v>
      </c>
      <c r="C170" s="25">
        <v>3</v>
      </c>
      <c r="D170" s="339">
        <v>0</v>
      </c>
      <c r="E170" s="340" t="s">
        <v>715</v>
      </c>
      <c r="F170" s="341" t="s">
        <v>716</v>
      </c>
      <c r="G170" s="354"/>
      <c r="H170" s="355"/>
      <c r="I170" s="356"/>
    </row>
    <row r="171" spans="1:9" s="37" customFormat="1" ht="10.5" customHeight="1">
      <c r="A171" s="338"/>
      <c r="B171" s="323"/>
      <c r="C171" s="25"/>
      <c r="D171" s="339"/>
      <c r="E171" s="333" t="s">
        <v>259</v>
      </c>
      <c r="F171" s="341"/>
      <c r="G171" s="344"/>
      <c r="H171" s="345"/>
      <c r="I171" s="346"/>
    </row>
    <row r="172" spans="1:9" ht="15.75">
      <c r="A172" s="338">
        <v>2631</v>
      </c>
      <c r="B172" s="378" t="s">
        <v>360</v>
      </c>
      <c r="C172" s="348">
        <v>3</v>
      </c>
      <c r="D172" s="349">
        <v>1</v>
      </c>
      <c r="E172" s="333" t="s">
        <v>717</v>
      </c>
      <c r="F172" s="394" t="s">
        <v>718</v>
      </c>
      <c r="G172" s="354"/>
      <c r="H172" s="355"/>
      <c r="I172" s="356"/>
    </row>
    <row r="173" spans="1:9" ht="15.75">
      <c r="A173" s="338">
        <v>2640</v>
      </c>
      <c r="B173" s="376" t="s">
        <v>360</v>
      </c>
      <c r="C173" s="25">
        <v>4</v>
      </c>
      <c r="D173" s="339">
        <v>0</v>
      </c>
      <c r="E173" s="340" t="s">
        <v>719</v>
      </c>
      <c r="F173" s="341" t="s">
        <v>720</v>
      </c>
      <c r="G173" s="351">
        <f>G175</f>
        <v>36364.68</v>
      </c>
      <c r="H173" s="352"/>
      <c r="I173" s="381">
        <f>I175</f>
        <v>36364.68</v>
      </c>
    </row>
    <row r="174" spans="1:9" s="37" customFormat="1" ht="10.5" customHeight="1">
      <c r="A174" s="338"/>
      <c r="B174" s="323"/>
      <c r="C174" s="25"/>
      <c r="D174" s="339"/>
      <c r="E174" s="333" t="s">
        <v>259</v>
      </c>
      <c r="F174" s="341"/>
      <c r="G174" s="344"/>
      <c r="H174" s="345"/>
      <c r="I174" s="395"/>
    </row>
    <row r="175" spans="1:9" ht="15.75">
      <c r="A175" s="338">
        <v>2641</v>
      </c>
      <c r="B175" s="378" t="s">
        <v>360</v>
      </c>
      <c r="C175" s="348">
        <v>4</v>
      </c>
      <c r="D175" s="349">
        <v>1</v>
      </c>
      <c r="E175" s="333" t="s">
        <v>721</v>
      </c>
      <c r="F175" s="360" t="s">
        <v>722</v>
      </c>
      <c r="G175" s="351">
        <f>I175+H175</f>
        <v>36364.68</v>
      </c>
      <c r="H175" s="352"/>
      <c r="I175" s="381">
        <f>'[5]Բյուջե-2023'!$BD$34</f>
        <v>36364.68</v>
      </c>
    </row>
    <row r="176" spans="1:9" ht="48">
      <c r="A176" s="338">
        <v>2650</v>
      </c>
      <c r="B176" s="376" t="s">
        <v>360</v>
      </c>
      <c r="C176" s="25">
        <v>5</v>
      </c>
      <c r="D176" s="339">
        <v>0</v>
      </c>
      <c r="E176" s="340" t="s">
        <v>727</v>
      </c>
      <c r="F176" s="341" t="s">
        <v>728</v>
      </c>
      <c r="G176" s="354"/>
      <c r="H176" s="355"/>
      <c r="I176" s="381"/>
    </row>
    <row r="177" spans="1:9" s="37" customFormat="1" ht="10.5" customHeight="1">
      <c r="A177" s="338"/>
      <c r="B177" s="323"/>
      <c r="C177" s="25"/>
      <c r="D177" s="339"/>
      <c r="E177" s="333" t="s">
        <v>259</v>
      </c>
      <c r="F177" s="341"/>
      <c r="G177" s="344"/>
      <c r="H177" s="345"/>
      <c r="I177" s="346"/>
    </row>
    <row r="178" spans="1:9" ht="36">
      <c r="A178" s="338">
        <v>2651</v>
      </c>
      <c r="B178" s="378" t="s">
        <v>360</v>
      </c>
      <c r="C178" s="348">
        <v>5</v>
      </c>
      <c r="D178" s="349">
        <v>1</v>
      </c>
      <c r="E178" s="333" t="s">
        <v>727</v>
      </c>
      <c r="F178" s="360" t="s">
        <v>729</v>
      </c>
      <c r="G178" s="354"/>
      <c r="H178" s="355"/>
      <c r="I178" s="356"/>
    </row>
    <row r="179" spans="1:9" ht="36">
      <c r="A179" s="338">
        <v>2660</v>
      </c>
      <c r="B179" s="376" t="s">
        <v>360</v>
      </c>
      <c r="C179" s="25">
        <v>6</v>
      </c>
      <c r="D179" s="339">
        <v>0</v>
      </c>
      <c r="E179" s="340" t="s">
        <v>730</v>
      </c>
      <c r="F179" s="373" t="s">
        <v>731</v>
      </c>
      <c r="G179" s="386">
        <f>G181</f>
        <v>33000</v>
      </c>
      <c r="H179" s="387">
        <f>H181</f>
        <v>8000</v>
      </c>
      <c r="I179" s="390">
        <f>I181</f>
        <v>25000</v>
      </c>
    </row>
    <row r="180" spans="1:9" s="37" customFormat="1" ht="10.5" customHeight="1">
      <c r="A180" s="338"/>
      <c r="B180" s="323"/>
      <c r="C180" s="25"/>
      <c r="D180" s="339"/>
      <c r="E180" s="333" t="s">
        <v>259</v>
      </c>
      <c r="F180" s="341"/>
      <c r="G180" s="388"/>
      <c r="H180" s="389"/>
      <c r="I180" s="393"/>
    </row>
    <row r="181" spans="1:9" ht="28.5">
      <c r="A181" s="338">
        <v>2661</v>
      </c>
      <c r="B181" s="378" t="s">
        <v>360</v>
      </c>
      <c r="C181" s="348">
        <v>6</v>
      </c>
      <c r="D181" s="349">
        <v>1</v>
      </c>
      <c r="E181" s="793" t="s">
        <v>730</v>
      </c>
      <c r="F181" s="360" t="s">
        <v>732</v>
      </c>
      <c r="G181" s="386">
        <f>I181+H181</f>
        <v>33000</v>
      </c>
      <c r="H181" s="387">
        <f>H182</f>
        <v>8000</v>
      </c>
      <c r="I181" s="390">
        <f>I182</f>
        <v>25000</v>
      </c>
    </row>
    <row r="182" spans="1:9" ht="16.5" customHeight="1">
      <c r="A182" s="338"/>
      <c r="B182" s="378"/>
      <c r="C182" s="348"/>
      <c r="D182" s="349"/>
      <c r="E182" s="794"/>
      <c r="F182" s="360"/>
      <c r="G182" s="386">
        <f>I182+H182</f>
        <v>33000</v>
      </c>
      <c r="H182" s="387">
        <f>'[5]Բյուջե-2023'!$C$35</f>
        <v>8000</v>
      </c>
      <c r="I182" s="390">
        <f>'[5]Բյուջե-2023'!$BF$35</f>
        <v>25000</v>
      </c>
    </row>
    <row r="183" spans="1:9" s="331" customFormat="1" ht="11.25" customHeight="1">
      <c r="A183" s="366">
        <v>2700</v>
      </c>
      <c r="B183" s="376" t="s">
        <v>361</v>
      </c>
      <c r="C183" s="25">
        <v>0</v>
      </c>
      <c r="D183" s="339">
        <v>0</v>
      </c>
      <c r="E183" s="377" t="s">
        <v>1008</v>
      </c>
      <c r="F183" s="367" t="s">
        <v>733</v>
      </c>
      <c r="G183" s="396"/>
      <c r="H183" s="397"/>
      <c r="I183" s="370"/>
    </row>
    <row r="184" spans="1:9" ht="11.25" customHeight="1">
      <c r="A184" s="332"/>
      <c r="B184" s="323"/>
      <c r="C184" s="324"/>
      <c r="D184" s="325"/>
      <c r="E184" s="333" t="s">
        <v>258</v>
      </c>
      <c r="F184" s="334"/>
      <c r="G184" s="371"/>
      <c r="H184" s="372"/>
      <c r="I184" s="337"/>
    </row>
    <row r="185" spans="1:9" ht="28.5">
      <c r="A185" s="338">
        <v>2710</v>
      </c>
      <c r="B185" s="376" t="s">
        <v>361</v>
      </c>
      <c r="C185" s="25">
        <v>1</v>
      </c>
      <c r="D185" s="339">
        <v>0</v>
      </c>
      <c r="E185" s="340" t="s">
        <v>734</v>
      </c>
      <c r="F185" s="341" t="s">
        <v>735</v>
      </c>
      <c r="G185" s="354"/>
      <c r="H185" s="355"/>
      <c r="I185" s="356"/>
    </row>
    <row r="186" spans="1:9" s="37" customFormat="1" ht="10.5" customHeight="1">
      <c r="A186" s="338"/>
      <c r="B186" s="323"/>
      <c r="C186" s="25"/>
      <c r="D186" s="339"/>
      <c r="E186" s="333" t="s">
        <v>259</v>
      </c>
      <c r="F186" s="341"/>
      <c r="G186" s="344"/>
      <c r="H186" s="345"/>
      <c r="I186" s="346"/>
    </row>
    <row r="187" spans="1:9" ht="15.75">
      <c r="A187" s="338">
        <v>2711</v>
      </c>
      <c r="B187" s="378" t="s">
        <v>361</v>
      </c>
      <c r="C187" s="348">
        <v>1</v>
      </c>
      <c r="D187" s="349">
        <v>1</v>
      </c>
      <c r="E187" s="333" t="s">
        <v>736</v>
      </c>
      <c r="F187" s="360" t="s">
        <v>737</v>
      </c>
      <c r="G187" s="354"/>
      <c r="H187" s="355"/>
      <c r="I187" s="356"/>
    </row>
    <row r="188" spans="1:9" ht="15.75">
      <c r="A188" s="338">
        <v>2712</v>
      </c>
      <c r="B188" s="378" t="s">
        <v>361</v>
      </c>
      <c r="C188" s="348">
        <v>1</v>
      </c>
      <c r="D188" s="349">
        <v>2</v>
      </c>
      <c r="E188" s="333" t="s">
        <v>738</v>
      </c>
      <c r="F188" s="360" t="s">
        <v>739</v>
      </c>
      <c r="G188" s="354"/>
      <c r="H188" s="355"/>
      <c r="I188" s="356"/>
    </row>
    <row r="189" spans="1:9" ht="15.75">
      <c r="A189" s="338">
        <v>2713</v>
      </c>
      <c r="B189" s="378" t="s">
        <v>361</v>
      </c>
      <c r="C189" s="348">
        <v>1</v>
      </c>
      <c r="D189" s="349">
        <v>3</v>
      </c>
      <c r="E189" s="333" t="s">
        <v>183</v>
      </c>
      <c r="F189" s="360" t="s">
        <v>740</v>
      </c>
      <c r="G189" s="354"/>
      <c r="H189" s="355"/>
      <c r="I189" s="356"/>
    </row>
    <row r="190" spans="1:9" ht="15.75">
      <c r="A190" s="338">
        <v>2720</v>
      </c>
      <c r="B190" s="376" t="s">
        <v>361</v>
      </c>
      <c r="C190" s="25">
        <v>2</v>
      </c>
      <c r="D190" s="339">
        <v>0</v>
      </c>
      <c r="E190" s="340" t="s">
        <v>362</v>
      </c>
      <c r="F190" s="341" t="s">
        <v>741</v>
      </c>
      <c r="G190" s="354"/>
      <c r="H190" s="355"/>
      <c r="I190" s="356"/>
    </row>
    <row r="191" spans="1:9" s="37" customFormat="1" ht="10.5" customHeight="1">
      <c r="A191" s="338"/>
      <c r="B191" s="323"/>
      <c r="C191" s="25"/>
      <c r="D191" s="339"/>
      <c r="E191" s="333" t="s">
        <v>259</v>
      </c>
      <c r="F191" s="341"/>
      <c r="G191" s="344"/>
      <c r="H191" s="345"/>
      <c r="I191" s="346"/>
    </row>
    <row r="192" spans="1:9" ht="15.75">
      <c r="A192" s="338">
        <v>2721</v>
      </c>
      <c r="B192" s="378" t="s">
        <v>361</v>
      </c>
      <c r="C192" s="348">
        <v>2</v>
      </c>
      <c r="D192" s="349">
        <v>1</v>
      </c>
      <c r="E192" s="333" t="s">
        <v>742</v>
      </c>
      <c r="F192" s="360" t="s">
        <v>743</v>
      </c>
      <c r="G192" s="354"/>
      <c r="H192" s="355"/>
      <c r="I192" s="356"/>
    </row>
    <row r="193" spans="1:9" ht="20.25" customHeight="1">
      <c r="A193" s="338">
        <v>2722</v>
      </c>
      <c r="B193" s="378" t="s">
        <v>361</v>
      </c>
      <c r="C193" s="348">
        <v>2</v>
      </c>
      <c r="D193" s="349">
        <v>2</v>
      </c>
      <c r="E193" s="333" t="s">
        <v>744</v>
      </c>
      <c r="F193" s="360" t="s">
        <v>745</v>
      </c>
      <c r="G193" s="354"/>
      <c r="H193" s="355"/>
      <c r="I193" s="356"/>
    </row>
    <row r="194" spans="1:9" ht="15.75">
      <c r="A194" s="338">
        <v>2723</v>
      </c>
      <c r="B194" s="378" t="s">
        <v>361</v>
      </c>
      <c r="C194" s="348">
        <v>2</v>
      </c>
      <c r="D194" s="349">
        <v>3</v>
      </c>
      <c r="E194" s="333" t="s">
        <v>184</v>
      </c>
      <c r="F194" s="360" t="s">
        <v>746</v>
      </c>
      <c r="G194" s="354"/>
      <c r="H194" s="355"/>
      <c r="I194" s="356"/>
    </row>
    <row r="195" spans="1:9" ht="15.75">
      <c r="A195" s="338">
        <v>2724</v>
      </c>
      <c r="B195" s="378" t="s">
        <v>361</v>
      </c>
      <c r="C195" s="348">
        <v>2</v>
      </c>
      <c r="D195" s="349">
        <v>4</v>
      </c>
      <c r="E195" s="333" t="s">
        <v>747</v>
      </c>
      <c r="F195" s="360" t="s">
        <v>748</v>
      </c>
      <c r="G195" s="354"/>
      <c r="H195" s="355"/>
      <c r="I195" s="356"/>
    </row>
    <row r="196" spans="1:9" ht="15.75">
      <c r="A196" s="338">
        <v>2730</v>
      </c>
      <c r="B196" s="376" t="s">
        <v>361</v>
      </c>
      <c r="C196" s="25">
        <v>3</v>
      </c>
      <c r="D196" s="339">
        <v>0</v>
      </c>
      <c r="E196" s="340" t="s">
        <v>749</v>
      </c>
      <c r="F196" s="341" t="s">
        <v>752</v>
      </c>
      <c r="G196" s="354"/>
      <c r="H196" s="355"/>
      <c r="I196" s="356"/>
    </row>
    <row r="197" spans="1:9" s="37" customFormat="1" ht="10.5" customHeight="1">
      <c r="A197" s="338"/>
      <c r="B197" s="323"/>
      <c r="C197" s="25"/>
      <c r="D197" s="339"/>
      <c r="E197" s="333" t="s">
        <v>259</v>
      </c>
      <c r="F197" s="341"/>
      <c r="G197" s="344"/>
      <c r="H197" s="345"/>
      <c r="I197" s="346"/>
    </row>
    <row r="198" spans="1:9" ht="15" customHeight="1">
      <c r="A198" s="338">
        <v>2731</v>
      </c>
      <c r="B198" s="378" t="s">
        <v>361</v>
      </c>
      <c r="C198" s="348">
        <v>3</v>
      </c>
      <c r="D198" s="349">
        <v>1</v>
      </c>
      <c r="E198" s="333" t="s">
        <v>753</v>
      </c>
      <c r="F198" s="350" t="s">
        <v>754</v>
      </c>
      <c r="G198" s="354"/>
      <c r="H198" s="355"/>
      <c r="I198" s="356"/>
    </row>
    <row r="199" spans="1:9" ht="18" customHeight="1">
      <c r="A199" s="338">
        <v>2732</v>
      </c>
      <c r="B199" s="378" t="s">
        <v>361</v>
      </c>
      <c r="C199" s="348">
        <v>3</v>
      </c>
      <c r="D199" s="349">
        <v>2</v>
      </c>
      <c r="E199" s="333" t="s">
        <v>755</v>
      </c>
      <c r="F199" s="350" t="s">
        <v>756</v>
      </c>
      <c r="G199" s="354"/>
      <c r="H199" s="355"/>
      <c r="I199" s="356"/>
    </row>
    <row r="200" spans="1:9" ht="16.5" customHeight="1">
      <c r="A200" s="338">
        <v>2733</v>
      </c>
      <c r="B200" s="378" t="s">
        <v>361</v>
      </c>
      <c r="C200" s="348">
        <v>3</v>
      </c>
      <c r="D200" s="349">
        <v>3</v>
      </c>
      <c r="E200" s="333" t="s">
        <v>757</v>
      </c>
      <c r="F200" s="350" t="s">
        <v>758</v>
      </c>
      <c r="G200" s="354"/>
      <c r="H200" s="355"/>
      <c r="I200" s="356"/>
    </row>
    <row r="201" spans="1:9" ht="24">
      <c r="A201" s="338">
        <v>2734</v>
      </c>
      <c r="B201" s="378" t="s">
        <v>361</v>
      </c>
      <c r="C201" s="348">
        <v>3</v>
      </c>
      <c r="D201" s="349">
        <v>4</v>
      </c>
      <c r="E201" s="333" t="s">
        <v>759</v>
      </c>
      <c r="F201" s="350" t="s">
        <v>760</v>
      </c>
      <c r="G201" s="354"/>
      <c r="H201" s="355"/>
      <c r="I201" s="356"/>
    </row>
    <row r="202" spans="1:9" ht="24">
      <c r="A202" s="338">
        <v>2740</v>
      </c>
      <c r="B202" s="376" t="s">
        <v>361</v>
      </c>
      <c r="C202" s="25">
        <v>4</v>
      </c>
      <c r="D202" s="339">
        <v>0</v>
      </c>
      <c r="E202" s="340" t="s">
        <v>761</v>
      </c>
      <c r="F202" s="341" t="s">
        <v>762</v>
      </c>
      <c r="G202" s="354"/>
      <c r="H202" s="355"/>
      <c r="I202" s="356"/>
    </row>
    <row r="203" spans="1:9" s="37" customFormat="1" ht="10.5" customHeight="1">
      <c r="A203" s="338"/>
      <c r="B203" s="323"/>
      <c r="C203" s="25"/>
      <c r="D203" s="339"/>
      <c r="E203" s="333" t="s">
        <v>259</v>
      </c>
      <c r="F203" s="341"/>
      <c r="G203" s="344"/>
      <c r="H203" s="345"/>
      <c r="I203" s="346"/>
    </row>
    <row r="204" spans="1:9" ht="15.75">
      <c r="A204" s="338">
        <v>2741</v>
      </c>
      <c r="B204" s="378" t="s">
        <v>361</v>
      </c>
      <c r="C204" s="348">
        <v>4</v>
      </c>
      <c r="D204" s="349">
        <v>1</v>
      </c>
      <c r="E204" s="333" t="s">
        <v>761</v>
      </c>
      <c r="F204" s="360" t="s">
        <v>763</v>
      </c>
      <c r="G204" s="354"/>
      <c r="H204" s="355"/>
      <c r="I204" s="356"/>
    </row>
    <row r="205" spans="1:9" ht="24">
      <c r="A205" s="338">
        <v>2750</v>
      </c>
      <c r="B205" s="376" t="s">
        <v>361</v>
      </c>
      <c r="C205" s="25">
        <v>5</v>
      </c>
      <c r="D205" s="339">
        <v>0</v>
      </c>
      <c r="E205" s="340" t="s">
        <v>764</v>
      </c>
      <c r="F205" s="341" t="s">
        <v>765</v>
      </c>
      <c r="G205" s="354"/>
      <c r="H205" s="355"/>
      <c r="I205" s="356"/>
    </row>
    <row r="206" spans="1:9" s="37" customFormat="1" ht="10.5" customHeight="1">
      <c r="A206" s="338"/>
      <c r="B206" s="323"/>
      <c r="C206" s="25"/>
      <c r="D206" s="339"/>
      <c r="E206" s="333" t="s">
        <v>259</v>
      </c>
      <c r="F206" s="341"/>
      <c r="G206" s="344"/>
      <c r="H206" s="345"/>
      <c r="I206" s="346"/>
    </row>
    <row r="207" spans="1:9" ht="24">
      <c r="A207" s="338">
        <v>2751</v>
      </c>
      <c r="B207" s="378" t="s">
        <v>361</v>
      </c>
      <c r="C207" s="348">
        <v>5</v>
      </c>
      <c r="D207" s="349">
        <v>1</v>
      </c>
      <c r="E207" s="333" t="s">
        <v>764</v>
      </c>
      <c r="F207" s="360" t="s">
        <v>765</v>
      </c>
      <c r="G207" s="354"/>
      <c r="H207" s="355"/>
      <c r="I207" s="356"/>
    </row>
    <row r="208" spans="1:9" ht="24">
      <c r="A208" s="338">
        <v>2760</v>
      </c>
      <c r="B208" s="376" t="s">
        <v>361</v>
      </c>
      <c r="C208" s="25">
        <v>6</v>
      </c>
      <c r="D208" s="339">
        <v>0</v>
      </c>
      <c r="E208" s="340" t="s">
        <v>766</v>
      </c>
      <c r="F208" s="341" t="s">
        <v>767</v>
      </c>
      <c r="G208" s="354"/>
      <c r="H208" s="355"/>
      <c r="I208" s="356"/>
    </row>
    <row r="209" spans="1:9" s="37" customFormat="1" ht="10.5" customHeight="1">
      <c r="A209" s="338"/>
      <c r="B209" s="323"/>
      <c r="C209" s="25"/>
      <c r="D209" s="339"/>
      <c r="E209" s="333" t="s">
        <v>259</v>
      </c>
      <c r="F209" s="341"/>
      <c r="G209" s="344"/>
      <c r="H209" s="345"/>
      <c r="I209" s="346"/>
    </row>
    <row r="210" spans="1:9" ht="24">
      <c r="A210" s="338">
        <v>2761</v>
      </c>
      <c r="B210" s="378" t="s">
        <v>361</v>
      </c>
      <c r="C210" s="348">
        <v>6</v>
      </c>
      <c r="D210" s="349">
        <v>1</v>
      </c>
      <c r="E210" s="333" t="s">
        <v>363</v>
      </c>
      <c r="F210" s="341"/>
      <c r="G210" s="354"/>
      <c r="H210" s="355"/>
      <c r="I210" s="356"/>
    </row>
    <row r="211" spans="1:9" ht="15.75">
      <c r="A211" s="338">
        <v>2762</v>
      </c>
      <c r="B211" s="378" t="s">
        <v>361</v>
      </c>
      <c r="C211" s="348">
        <v>6</v>
      </c>
      <c r="D211" s="349">
        <v>2</v>
      </c>
      <c r="E211" s="333" t="s">
        <v>766</v>
      </c>
      <c r="F211" s="360" t="s">
        <v>768</v>
      </c>
      <c r="G211" s="354"/>
      <c r="H211" s="355"/>
      <c r="I211" s="356"/>
    </row>
    <row r="212" spans="1:9" s="331" customFormat="1" ht="23.25" customHeight="1">
      <c r="A212" s="366">
        <v>2800</v>
      </c>
      <c r="B212" s="376" t="s">
        <v>364</v>
      </c>
      <c r="C212" s="25">
        <v>0</v>
      </c>
      <c r="D212" s="339">
        <v>0</v>
      </c>
      <c r="E212" s="377" t="s">
        <v>1009</v>
      </c>
      <c r="F212" s="367" t="s">
        <v>769</v>
      </c>
      <c r="G212" s="368">
        <f>H212+I212</f>
        <v>43989</v>
      </c>
      <c r="H212" s="369">
        <f>H214+H217+H226+H231+H236+H239</f>
        <v>42989</v>
      </c>
      <c r="I212" s="379">
        <f>I214+I217+I239</f>
        <v>1000</v>
      </c>
    </row>
    <row r="213" spans="1:9" ht="11.25" customHeight="1">
      <c r="A213" s="332"/>
      <c r="B213" s="323"/>
      <c r="C213" s="324"/>
      <c r="D213" s="325"/>
      <c r="E213" s="333" t="s">
        <v>258</v>
      </c>
      <c r="F213" s="334"/>
      <c r="G213" s="384"/>
      <c r="H213" s="385"/>
      <c r="I213" s="391"/>
    </row>
    <row r="214" spans="1:9" ht="15.75">
      <c r="A214" s="338">
        <v>2810</v>
      </c>
      <c r="B214" s="378" t="s">
        <v>364</v>
      </c>
      <c r="C214" s="348">
        <v>1</v>
      </c>
      <c r="D214" s="349">
        <v>0</v>
      </c>
      <c r="E214" s="340" t="s">
        <v>770</v>
      </c>
      <c r="F214" s="341" t="s">
        <v>771</v>
      </c>
      <c r="G214" s="364"/>
      <c r="H214" s="387">
        <f>H216</f>
        <v>0</v>
      </c>
      <c r="I214" s="390">
        <f>I216</f>
        <v>0</v>
      </c>
    </row>
    <row r="215" spans="1:9" s="37" customFormat="1" ht="10.5" customHeight="1">
      <c r="A215" s="338"/>
      <c r="B215" s="323"/>
      <c r="C215" s="25"/>
      <c r="D215" s="339"/>
      <c r="E215" s="333" t="s">
        <v>259</v>
      </c>
      <c r="F215" s="341"/>
      <c r="G215" s="388"/>
      <c r="H215" s="389"/>
      <c r="I215" s="393"/>
    </row>
    <row r="216" spans="1:9" ht="15.75">
      <c r="A216" s="338">
        <v>2811</v>
      </c>
      <c r="B216" s="378" t="s">
        <v>364</v>
      </c>
      <c r="C216" s="348">
        <v>1</v>
      </c>
      <c r="D216" s="349">
        <v>1</v>
      </c>
      <c r="E216" s="333" t="s">
        <v>770</v>
      </c>
      <c r="F216" s="360" t="s">
        <v>772</v>
      </c>
      <c r="G216" s="386"/>
      <c r="H216" s="387">
        <f>'[5]Բյուջե-2023'!$C$38</f>
        <v>0</v>
      </c>
      <c r="I216" s="390"/>
    </row>
    <row r="217" spans="1:9" ht="15.75">
      <c r="A217" s="338">
        <v>2820</v>
      </c>
      <c r="B217" s="376" t="s">
        <v>364</v>
      </c>
      <c r="C217" s="25">
        <v>2</v>
      </c>
      <c r="D217" s="339">
        <v>0</v>
      </c>
      <c r="E217" s="340" t="s">
        <v>773</v>
      </c>
      <c r="F217" s="341" t="s">
        <v>774</v>
      </c>
      <c r="G217" s="386">
        <f>H217</f>
        <v>42989</v>
      </c>
      <c r="H217" s="387">
        <f>H219+H222+H221</f>
        <v>42989</v>
      </c>
      <c r="I217" s="553"/>
    </row>
    <row r="218" spans="1:9" s="37" customFormat="1" ht="10.5" customHeight="1">
      <c r="A218" s="338"/>
      <c r="B218" s="323"/>
      <c r="C218" s="25"/>
      <c r="D218" s="339"/>
      <c r="E218" s="333" t="s">
        <v>259</v>
      </c>
      <c r="F218" s="341"/>
      <c r="G218" s="388"/>
      <c r="H218" s="389"/>
      <c r="I218" s="393"/>
    </row>
    <row r="219" spans="1:9" ht="15.75">
      <c r="A219" s="338">
        <v>2821</v>
      </c>
      <c r="B219" s="378" t="s">
        <v>364</v>
      </c>
      <c r="C219" s="348">
        <v>2</v>
      </c>
      <c r="D219" s="349">
        <v>1</v>
      </c>
      <c r="E219" s="333" t="s">
        <v>365</v>
      </c>
      <c r="F219" s="341"/>
      <c r="G219" s="386">
        <f>H219</f>
        <v>28589</v>
      </c>
      <c r="H219" s="387">
        <f>'[5]Բյուջե-2023'!$C$22</f>
        <v>28589</v>
      </c>
      <c r="I219" s="398"/>
    </row>
    <row r="220" spans="1:9" ht="15.75">
      <c r="A220" s="338">
        <v>2822</v>
      </c>
      <c r="B220" s="378" t="s">
        <v>364</v>
      </c>
      <c r="C220" s="348">
        <v>2</v>
      </c>
      <c r="D220" s="349">
        <v>2</v>
      </c>
      <c r="E220" s="333" t="s">
        <v>366</v>
      </c>
      <c r="F220" s="341"/>
      <c r="G220" s="364"/>
      <c r="H220" s="365"/>
      <c r="I220" s="398"/>
    </row>
    <row r="221" spans="1:9" ht="15.75">
      <c r="A221" s="338">
        <v>2823</v>
      </c>
      <c r="B221" s="378" t="s">
        <v>364</v>
      </c>
      <c r="C221" s="348">
        <v>2</v>
      </c>
      <c r="D221" s="349">
        <v>3</v>
      </c>
      <c r="E221" s="333" t="s">
        <v>401</v>
      </c>
      <c r="F221" s="360" t="s">
        <v>775</v>
      </c>
      <c r="G221" s="364"/>
      <c r="H221" s="392"/>
      <c r="I221" s="398"/>
    </row>
    <row r="222" spans="1:9" ht="15.75">
      <c r="A222" s="338">
        <v>2824</v>
      </c>
      <c r="B222" s="378" t="s">
        <v>364</v>
      </c>
      <c r="C222" s="348">
        <v>2</v>
      </c>
      <c r="D222" s="349">
        <v>4</v>
      </c>
      <c r="E222" s="333" t="s">
        <v>367</v>
      </c>
      <c r="F222" s="360"/>
      <c r="G222" s="386">
        <f>H222</f>
        <v>14400</v>
      </c>
      <c r="H222" s="387">
        <f>'[5]Բյուջե-2023'!$C$36</f>
        <v>14400</v>
      </c>
      <c r="I222" s="553"/>
    </row>
    <row r="223" spans="1:9" ht="15.75">
      <c r="A223" s="338">
        <v>2825</v>
      </c>
      <c r="B223" s="378" t="s">
        <v>364</v>
      </c>
      <c r="C223" s="348">
        <v>2</v>
      </c>
      <c r="D223" s="349">
        <v>5</v>
      </c>
      <c r="E223" s="333" t="s">
        <v>368</v>
      </c>
      <c r="F223" s="360"/>
      <c r="G223" s="364"/>
      <c r="H223" s="365"/>
      <c r="I223" s="398"/>
    </row>
    <row r="224" spans="1:9" ht="15.75">
      <c r="A224" s="338">
        <v>2826</v>
      </c>
      <c r="B224" s="378" t="s">
        <v>364</v>
      </c>
      <c r="C224" s="348">
        <v>2</v>
      </c>
      <c r="D224" s="349">
        <v>6</v>
      </c>
      <c r="E224" s="333" t="s">
        <v>369</v>
      </c>
      <c r="F224" s="360"/>
      <c r="G224" s="364"/>
      <c r="H224" s="365"/>
      <c r="I224" s="398"/>
    </row>
    <row r="225" spans="1:9" ht="24">
      <c r="A225" s="338">
        <v>2827</v>
      </c>
      <c r="B225" s="378" t="s">
        <v>364</v>
      </c>
      <c r="C225" s="348">
        <v>2</v>
      </c>
      <c r="D225" s="349">
        <v>7</v>
      </c>
      <c r="E225" s="333" t="s">
        <v>370</v>
      </c>
      <c r="F225" s="360"/>
      <c r="G225" s="386"/>
      <c r="H225" s="387"/>
      <c r="I225" s="398"/>
    </row>
    <row r="226" spans="1:9" ht="29.25" customHeight="1">
      <c r="A226" s="338">
        <v>2830</v>
      </c>
      <c r="B226" s="376" t="s">
        <v>364</v>
      </c>
      <c r="C226" s="25">
        <v>3</v>
      </c>
      <c r="D226" s="339">
        <v>0</v>
      </c>
      <c r="E226" s="340" t="s">
        <v>776</v>
      </c>
      <c r="F226" s="373" t="s">
        <v>777</v>
      </c>
      <c r="G226" s="354"/>
      <c r="H226" s="355"/>
      <c r="I226" s="356"/>
    </row>
    <row r="227" spans="1:9" s="37" customFormat="1" ht="10.5" customHeight="1">
      <c r="A227" s="338"/>
      <c r="B227" s="323"/>
      <c r="C227" s="25"/>
      <c r="D227" s="339"/>
      <c r="E227" s="333" t="s">
        <v>259</v>
      </c>
      <c r="F227" s="341"/>
      <c r="G227" s="344"/>
      <c r="H227" s="345"/>
      <c r="I227" s="346"/>
    </row>
    <row r="228" spans="1:9" ht="15.75">
      <c r="A228" s="338">
        <v>2831</v>
      </c>
      <c r="B228" s="378" t="s">
        <v>364</v>
      </c>
      <c r="C228" s="348">
        <v>3</v>
      </c>
      <c r="D228" s="349">
        <v>1</v>
      </c>
      <c r="E228" s="333" t="s">
        <v>402</v>
      </c>
      <c r="F228" s="373"/>
      <c r="G228" s="386">
        <f>H228</f>
        <v>0</v>
      </c>
      <c r="H228" s="387"/>
      <c r="I228" s="356"/>
    </row>
    <row r="229" spans="1:9" ht="15.75">
      <c r="A229" s="338">
        <v>2832</v>
      </c>
      <c r="B229" s="378" t="s">
        <v>364</v>
      </c>
      <c r="C229" s="348">
        <v>3</v>
      </c>
      <c r="D229" s="349">
        <v>2</v>
      </c>
      <c r="E229" s="333" t="s">
        <v>409</v>
      </c>
      <c r="F229" s="373"/>
      <c r="G229" s="364"/>
      <c r="H229" s="365"/>
      <c r="I229" s="356"/>
    </row>
    <row r="230" spans="1:9" ht="15.75">
      <c r="A230" s="338">
        <v>2833</v>
      </c>
      <c r="B230" s="378" t="s">
        <v>364</v>
      </c>
      <c r="C230" s="348">
        <v>3</v>
      </c>
      <c r="D230" s="349">
        <v>3</v>
      </c>
      <c r="E230" s="333" t="s">
        <v>410</v>
      </c>
      <c r="F230" s="360" t="s">
        <v>778</v>
      </c>
      <c r="G230" s="364"/>
      <c r="H230" s="365"/>
      <c r="I230" s="356"/>
    </row>
    <row r="231" spans="1:9" ht="14.25" customHeight="1">
      <c r="A231" s="338">
        <v>2840</v>
      </c>
      <c r="B231" s="376" t="s">
        <v>364</v>
      </c>
      <c r="C231" s="25">
        <v>4</v>
      </c>
      <c r="D231" s="339">
        <v>0</v>
      </c>
      <c r="E231" s="340" t="s">
        <v>411</v>
      </c>
      <c r="F231" s="373" t="s">
        <v>779</v>
      </c>
      <c r="G231" s="386">
        <f>H231</f>
        <v>0</v>
      </c>
      <c r="H231" s="387">
        <f>H234</f>
        <v>0</v>
      </c>
      <c r="I231" s="381">
        <f>I234</f>
        <v>0</v>
      </c>
    </row>
    <row r="232" spans="1:9" s="37" customFormat="1" ht="10.5" customHeight="1">
      <c r="A232" s="338"/>
      <c r="B232" s="323"/>
      <c r="C232" s="25"/>
      <c r="D232" s="339"/>
      <c r="E232" s="333" t="s">
        <v>259</v>
      </c>
      <c r="F232" s="341"/>
      <c r="G232" s="388"/>
      <c r="H232" s="389"/>
      <c r="I232" s="346"/>
    </row>
    <row r="233" spans="1:9" ht="14.25" customHeight="1">
      <c r="A233" s="338">
        <v>2841</v>
      </c>
      <c r="B233" s="378" t="s">
        <v>364</v>
      </c>
      <c r="C233" s="348">
        <v>4</v>
      </c>
      <c r="D233" s="349">
        <v>1</v>
      </c>
      <c r="E233" s="333" t="s">
        <v>412</v>
      </c>
      <c r="F233" s="373"/>
      <c r="G233" s="364"/>
      <c r="H233" s="365"/>
      <c r="I233" s="356"/>
    </row>
    <row r="234" spans="1:9" ht="29.25" customHeight="1">
      <c r="A234" s="338">
        <v>2842</v>
      </c>
      <c r="B234" s="378" t="s">
        <v>364</v>
      </c>
      <c r="C234" s="348">
        <v>4</v>
      </c>
      <c r="D234" s="349">
        <v>2</v>
      </c>
      <c r="E234" s="333" t="s">
        <v>413</v>
      </c>
      <c r="F234" s="373"/>
      <c r="G234" s="386">
        <f>H234</f>
        <v>0</v>
      </c>
      <c r="H234" s="387">
        <f>'[5]Բյուջե-2023'!$C$37</f>
        <v>0</v>
      </c>
      <c r="I234" s="381"/>
    </row>
    <row r="235" spans="1:9" ht="15.75">
      <c r="A235" s="338">
        <v>2843</v>
      </c>
      <c r="B235" s="378" t="s">
        <v>364</v>
      </c>
      <c r="C235" s="348">
        <v>4</v>
      </c>
      <c r="D235" s="349">
        <v>3</v>
      </c>
      <c r="E235" s="333" t="s">
        <v>411</v>
      </c>
      <c r="F235" s="360" t="s">
        <v>780</v>
      </c>
      <c r="G235" s="364"/>
      <c r="H235" s="365"/>
      <c r="I235" s="356"/>
    </row>
    <row r="236" spans="1:9" ht="26.25" customHeight="1">
      <c r="A236" s="338">
        <v>2850</v>
      </c>
      <c r="B236" s="376" t="s">
        <v>364</v>
      </c>
      <c r="C236" s="25">
        <v>5</v>
      </c>
      <c r="D236" s="339">
        <v>0</v>
      </c>
      <c r="E236" s="399" t="s">
        <v>781</v>
      </c>
      <c r="F236" s="373" t="s">
        <v>782</v>
      </c>
      <c r="G236" s="364"/>
      <c r="H236" s="365"/>
      <c r="I236" s="356"/>
    </row>
    <row r="237" spans="1:9" s="37" customFormat="1" ht="10.5" customHeight="1">
      <c r="A237" s="338"/>
      <c r="B237" s="323"/>
      <c r="C237" s="25"/>
      <c r="D237" s="339"/>
      <c r="E237" s="333" t="s">
        <v>259</v>
      </c>
      <c r="F237" s="341"/>
      <c r="G237" s="388"/>
      <c r="H237" s="389"/>
      <c r="I237" s="346"/>
    </row>
    <row r="238" spans="1:9" ht="24" customHeight="1">
      <c r="A238" s="338">
        <v>2851</v>
      </c>
      <c r="B238" s="376" t="s">
        <v>364</v>
      </c>
      <c r="C238" s="25">
        <v>5</v>
      </c>
      <c r="D238" s="339">
        <v>1</v>
      </c>
      <c r="E238" s="400" t="s">
        <v>781</v>
      </c>
      <c r="F238" s="360" t="s">
        <v>783</v>
      </c>
      <c r="G238" s="364"/>
      <c r="H238" s="365"/>
      <c r="I238" s="356"/>
    </row>
    <row r="239" spans="1:9" ht="27" customHeight="1">
      <c r="A239" s="338">
        <v>2860</v>
      </c>
      <c r="B239" s="376" t="s">
        <v>364</v>
      </c>
      <c r="C239" s="25">
        <v>6</v>
      </c>
      <c r="D239" s="339">
        <v>0</v>
      </c>
      <c r="E239" s="399" t="s">
        <v>784</v>
      </c>
      <c r="F239" s="373" t="s">
        <v>82</v>
      </c>
      <c r="G239" s="401">
        <f>G241</f>
        <v>1000</v>
      </c>
      <c r="H239" s="387">
        <f>H241</f>
        <v>0</v>
      </c>
      <c r="I239" s="381">
        <f>I241</f>
        <v>1000</v>
      </c>
    </row>
    <row r="240" spans="1:9" s="37" customFormat="1" ht="10.5" customHeight="1">
      <c r="A240" s="338"/>
      <c r="B240" s="323"/>
      <c r="C240" s="25"/>
      <c r="D240" s="339"/>
      <c r="E240" s="333" t="s">
        <v>259</v>
      </c>
      <c r="F240" s="341"/>
      <c r="G240" s="402"/>
      <c r="H240" s="389"/>
      <c r="I240" s="395"/>
    </row>
    <row r="241" spans="1:9" ht="12" customHeight="1">
      <c r="A241" s="338">
        <v>2861</v>
      </c>
      <c r="B241" s="378" t="s">
        <v>364</v>
      </c>
      <c r="C241" s="348">
        <v>6</v>
      </c>
      <c r="D241" s="349">
        <v>1</v>
      </c>
      <c r="E241" s="400" t="s">
        <v>784</v>
      </c>
      <c r="F241" s="360" t="s">
        <v>83</v>
      </c>
      <c r="G241" s="401">
        <f>I241+H241</f>
        <v>1000</v>
      </c>
      <c r="H241" s="387">
        <f>'[5]Բյուջե-2023'!$C$39</f>
        <v>0</v>
      </c>
      <c r="I241" s="381">
        <f>'[5]Բյուջե-2023'!$AY$39</f>
        <v>1000</v>
      </c>
    </row>
    <row r="242" spans="1:9" s="331" customFormat="1" ht="12" customHeight="1">
      <c r="A242" s="366">
        <v>2900</v>
      </c>
      <c r="B242" s="376" t="s">
        <v>371</v>
      </c>
      <c r="C242" s="25">
        <v>0</v>
      </c>
      <c r="D242" s="339">
        <v>0</v>
      </c>
      <c r="E242" s="377" t="s">
        <v>1010</v>
      </c>
      <c r="F242" s="367" t="s">
        <v>84</v>
      </c>
      <c r="G242" s="723">
        <f>H242+I242</f>
        <v>1722596.87</v>
      </c>
      <c r="H242" s="549">
        <f>H246+H260+H256+H270</f>
        <v>828910.626</v>
      </c>
      <c r="I242" s="725">
        <f>I270</f>
        <v>893686.2440000001</v>
      </c>
    </row>
    <row r="243" spans="1:9" ht="11.25" customHeight="1">
      <c r="A243" s="332"/>
      <c r="B243" s="323"/>
      <c r="C243" s="324"/>
      <c r="D243" s="325"/>
      <c r="E243" s="333" t="s">
        <v>258</v>
      </c>
      <c r="F243" s="334"/>
      <c r="G243" s="371"/>
      <c r="H243" s="372"/>
      <c r="I243" s="337"/>
    </row>
    <row r="244" spans="1:9" ht="24">
      <c r="A244" s="338">
        <v>2910</v>
      </c>
      <c r="B244" s="376" t="s">
        <v>371</v>
      </c>
      <c r="C244" s="25">
        <v>1</v>
      </c>
      <c r="D244" s="339">
        <v>0</v>
      </c>
      <c r="E244" s="340" t="s">
        <v>404</v>
      </c>
      <c r="F244" s="341" t="s">
        <v>85</v>
      </c>
      <c r="G244" s="354"/>
      <c r="H244" s="355"/>
      <c r="I244" s="356"/>
    </row>
    <row r="245" spans="1:9" s="37" customFormat="1" ht="10.5" customHeight="1">
      <c r="A245" s="338"/>
      <c r="B245" s="323"/>
      <c r="C245" s="25"/>
      <c r="D245" s="339"/>
      <c r="E245" s="333" t="s">
        <v>259</v>
      </c>
      <c r="F245" s="341"/>
      <c r="G245" s="344"/>
      <c r="H245" s="345"/>
      <c r="I245" s="346"/>
    </row>
    <row r="246" spans="1:9" ht="15.75">
      <c r="A246" s="338">
        <v>2911</v>
      </c>
      <c r="B246" s="378" t="s">
        <v>371</v>
      </c>
      <c r="C246" s="348">
        <v>1</v>
      </c>
      <c r="D246" s="349">
        <v>1</v>
      </c>
      <c r="E246" s="333" t="s">
        <v>86</v>
      </c>
      <c r="F246" s="360" t="s">
        <v>87</v>
      </c>
      <c r="G246" s="351">
        <f>H246</f>
        <v>467544</v>
      </c>
      <c r="H246" s="352">
        <f>'[5]Բյուջե-2023'!$C$14</f>
        <v>467544</v>
      </c>
      <c r="I246" s="356"/>
    </row>
    <row r="247" spans="1:9" ht="15.75">
      <c r="A247" s="338">
        <v>2912</v>
      </c>
      <c r="B247" s="378" t="s">
        <v>371</v>
      </c>
      <c r="C247" s="348">
        <v>1</v>
      </c>
      <c r="D247" s="349">
        <v>2</v>
      </c>
      <c r="E247" s="333" t="s">
        <v>372</v>
      </c>
      <c r="F247" s="360" t="s">
        <v>88</v>
      </c>
      <c r="G247" s="354"/>
      <c r="H247" s="355"/>
      <c r="I247" s="356"/>
    </row>
    <row r="248" spans="1:9" ht="15.75">
      <c r="A248" s="338">
        <v>2920</v>
      </c>
      <c r="B248" s="376" t="s">
        <v>371</v>
      </c>
      <c r="C248" s="25">
        <v>2</v>
      </c>
      <c r="D248" s="339">
        <v>0</v>
      </c>
      <c r="E248" s="340" t="s">
        <v>373</v>
      </c>
      <c r="F248" s="341" t="s">
        <v>89</v>
      </c>
      <c r="G248" s="354"/>
      <c r="H248" s="355"/>
      <c r="I248" s="356"/>
    </row>
    <row r="249" spans="1:9" s="37" customFormat="1" ht="10.5" customHeight="1">
      <c r="A249" s="338"/>
      <c r="B249" s="323"/>
      <c r="C249" s="25"/>
      <c r="D249" s="339"/>
      <c r="E249" s="333" t="s">
        <v>259</v>
      </c>
      <c r="F249" s="341"/>
      <c r="G249" s="344"/>
      <c r="H249" s="345"/>
      <c r="I249" s="346"/>
    </row>
    <row r="250" spans="1:9" ht="15.75">
      <c r="A250" s="338">
        <v>2921</v>
      </c>
      <c r="B250" s="378" t="s">
        <v>371</v>
      </c>
      <c r="C250" s="348">
        <v>2</v>
      </c>
      <c r="D250" s="349">
        <v>1</v>
      </c>
      <c r="E250" s="333" t="s">
        <v>374</v>
      </c>
      <c r="F250" s="360" t="s">
        <v>90</v>
      </c>
      <c r="G250" s="354"/>
      <c r="H250" s="355"/>
      <c r="I250" s="356"/>
    </row>
    <row r="251" spans="1:9" ht="15.75">
      <c r="A251" s="338">
        <v>2922</v>
      </c>
      <c r="B251" s="378" t="s">
        <v>371</v>
      </c>
      <c r="C251" s="348">
        <v>2</v>
      </c>
      <c r="D251" s="349">
        <v>2</v>
      </c>
      <c r="E251" s="333" t="s">
        <v>375</v>
      </c>
      <c r="F251" s="360" t="s">
        <v>91</v>
      </c>
      <c r="G251" s="354"/>
      <c r="H251" s="355"/>
      <c r="I251" s="356"/>
    </row>
    <row r="252" spans="1:9" ht="36">
      <c r="A252" s="338">
        <v>2930</v>
      </c>
      <c r="B252" s="376" t="s">
        <v>371</v>
      </c>
      <c r="C252" s="25">
        <v>3</v>
      </c>
      <c r="D252" s="339">
        <v>0</v>
      </c>
      <c r="E252" s="340" t="s">
        <v>376</v>
      </c>
      <c r="F252" s="341" t="s">
        <v>92</v>
      </c>
      <c r="G252" s="354"/>
      <c r="H252" s="355"/>
      <c r="I252" s="356"/>
    </row>
    <row r="253" spans="1:9" s="37" customFormat="1" ht="10.5" customHeight="1">
      <c r="A253" s="338"/>
      <c r="B253" s="323"/>
      <c r="C253" s="25"/>
      <c r="D253" s="339"/>
      <c r="E253" s="333" t="s">
        <v>259</v>
      </c>
      <c r="F253" s="341"/>
      <c r="G253" s="344"/>
      <c r="H253" s="345"/>
      <c r="I253" s="346"/>
    </row>
    <row r="254" spans="1:9" ht="24">
      <c r="A254" s="338">
        <v>2931</v>
      </c>
      <c r="B254" s="378" t="s">
        <v>371</v>
      </c>
      <c r="C254" s="348">
        <v>3</v>
      </c>
      <c r="D254" s="349">
        <v>1</v>
      </c>
      <c r="E254" s="333" t="s">
        <v>377</v>
      </c>
      <c r="F254" s="360" t="s">
        <v>93</v>
      </c>
      <c r="G254" s="354"/>
      <c r="H254" s="355"/>
      <c r="I254" s="356"/>
    </row>
    <row r="255" spans="1:9" ht="15.75">
      <c r="A255" s="338">
        <v>2932</v>
      </c>
      <c r="B255" s="378" t="s">
        <v>371</v>
      </c>
      <c r="C255" s="348">
        <v>3</v>
      </c>
      <c r="D255" s="349">
        <v>2</v>
      </c>
      <c r="E255" s="333" t="s">
        <v>378</v>
      </c>
      <c r="F255" s="360"/>
      <c r="G255" s="354"/>
      <c r="H255" s="355"/>
      <c r="I255" s="356"/>
    </row>
    <row r="256" spans="1:9" ht="15.75">
      <c r="A256" s="338">
        <v>2940</v>
      </c>
      <c r="B256" s="376" t="s">
        <v>371</v>
      </c>
      <c r="C256" s="25">
        <v>4</v>
      </c>
      <c r="D256" s="339">
        <v>0</v>
      </c>
      <c r="E256" s="340" t="s">
        <v>94</v>
      </c>
      <c r="F256" s="341" t="s">
        <v>95</v>
      </c>
      <c r="G256" s="351">
        <f>H256</f>
        <v>16000</v>
      </c>
      <c r="H256" s="352">
        <f>H258</f>
        <v>16000</v>
      </c>
      <c r="I256" s="356"/>
    </row>
    <row r="257" spans="1:9" s="37" customFormat="1" ht="10.5" customHeight="1">
      <c r="A257" s="338"/>
      <c r="B257" s="323"/>
      <c r="C257" s="25"/>
      <c r="D257" s="339"/>
      <c r="E257" s="333" t="s">
        <v>259</v>
      </c>
      <c r="F257" s="341"/>
      <c r="G257" s="374"/>
      <c r="H257" s="375"/>
      <c r="I257" s="346"/>
    </row>
    <row r="258" spans="1:9" ht="15.75">
      <c r="A258" s="338">
        <v>2941</v>
      </c>
      <c r="B258" s="378" t="s">
        <v>371</v>
      </c>
      <c r="C258" s="348">
        <v>4</v>
      </c>
      <c r="D258" s="349">
        <v>1</v>
      </c>
      <c r="E258" s="333" t="s">
        <v>379</v>
      </c>
      <c r="F258" s="360" t="s">
        <v>96</v>
      </c>
      <c r="G258" s="351">
        <f>H258</f>
        <v>16000</v>
      </c>
      <c r="H258" s="352">
        <f>'[5]Բյուջե-2023'!$C$40</f>
        <v>16000</v>
      </c>
      <c r="I258" s="356"/>
    </row>
    <row r="259" spans="1:9" ht="15.75">
      <c r="A259" s="338">
        <v>2942</v>
      </c>
      <c r="B259" s="378" t="s">
        <v>371</v>
      </c>
      <c r="C259" s="348">
        <v>4</v>
      </c>
      <c r="D259" s="349">
        <v>2</v>
      </c>
      <c r="E259" s="333" t="s">
        <v>380</v>
      </c>
      <c r="F259" s="360" t="s">
        <v>97</v>
      </c>
      <c r="G259" s="351"/>
      <c r="H259" s="352"/>
      <c r="I259" s="356"/>
    </row>
    <row r="260" spans="1:9" ht="24">
      <c r="A260" s="338">
        <v>2950</v>
      </c>
      <c r="B260" s="376" t="s">
        <v>371</v>
      </c>
      <c r="C260" s="25">
        <v>5</v>
      </c>
      <c r="D260" s="339">
        <v>0</v>
      </c>
      <c r="E260" s="340" t="s">
        <v>98</v>
      </c>
      <c r="F260" s="341" t="s">
        <v>99</v>
      </c>
      <c r="G260" s="351">
        <f>G262</f>
        <v>329943</v>
      </c>
      <c r="H260" s="352">
        <f>H262</f>
        <v>329943</v>
      </c>
      <c r="I260" s="356"/>
    </row>
    <row r="261" spans="1:9" s="37" customFormat="1" ht="10.5" customHeight="1">
      <c r="A261" s="338"/>
      <c r="B261" s="323"/>
      <c r="C261" s="25"/>
      <c r="D261" s="339"/>
      <c r="E261" s="333" t="s">
        <v>259</v>
      </c>
      <c r="F261" s="341"/>
      <c r="G261" s="344"/>
      <c r="H261" s="345"/>
      <c r="I261" s="346"/>
    </row>
    <row r="262" spans="1:9" ht="15.75">
      <c r="A262" s="338">
        <v>2951</v>
      </c>
      <c r="B262" s="378" t="s">
        <v>371</v>
      </c>
      <c r="C262" s="348">
        <v>5</v>
      </c>
      <c r="D262" s="349">
        <v>1</v>
      </c>
      <c r="E262" s="333" t="s">
        <v>381</v>
      </c>
      <c r="F262" s="341"/>
      <c r="G262" s="351">
        <f>H262</f>
        <v>329943</v>
      </c>
      <c r="H262" s="352">
        <f>'[5]Բյուջե-2023'!$C$21</f>
        <v>329943</v>
      </c>
      <c r="I262" s="356"/>
    </row>
    <row r="263" spans="1:9" ht="15.75">
      <c r="A263" s="338">
        <v>2952</v>
      </c>
      <c r="B263" s="378" t="s">
        <v>371</v>
      </c>
      <c r="C263" s="348">
        <v>5</v>
      </c>
      <c r="D263" s="349">
        <v>2</v>
      </c>
      <c r="E263" s="333" t="s">
        <v>382</v>
      </c>
      <c r="F263" s="360" t="s">
        <v>100</v>
      </c>
      <c r="G263" s="354"/>
      <c r="H263" s="355"/>
      <c r="I263" s="356"/>
    </row>
    <row r="264" spans="1:9" ht="24">
      <c r="A264" s="338">
        <v>2960</v>
      </c>
      <c r="B264" s="376" t="s">
        <v>371</v>
      </c>
      <c r="C264" s="25">
        <v>6</v>
      </c>
      <c r="D264" s="339">
        <v>0</v>
      </c>
      <c r="E264" s="340" t="s">
        <v>101</v>
      </c>
      <c r="F264" s="341" t="s">
        <v>102</v>
      </c>
      <c r="G264" s="354"/>
      <c r="H264" s="355"/>
      <c r="I264" s="356"/>
    </row>
    <row r="265" spans="1:9" s="37" customFormat="1" ht="10.5" customHeight="1">
      <c r="A265" s="338"/>
      <c r="B265" s="323"/>
      <c r="C265" s="25"/>
      <c r="D265" s="339"/>
      <c r="E265" s="333" t="s">
        <v>259</v>
      </c>
      <c r="F265" s="341"/>
      <c r="G265" s="344"/>
      <c r="H265" s="345"/>
      <c r="I265" s="346"/>
    </row>
    <row r="266" spans="1:9" ht="24">
      <c r="A266" s="338">
        <v>2961</v>
      </c>
      <c r="B266" s="378" t="s">
        <v>371</v>
      </c>
      <c r="C266" s="348">
        <v>6</v>
      </c>
      <c r="D266" s="349">
        <v>1</v>
      </c>
      <c r="E266" s="333" t="s">
        <v>101</v>
      </c>
      <c r="F266" s="360" t="s">
        <v>103</v>
      </c>
      <c r="G266" s="354"/>
      <c r="H266" s="355"/>
      <c r="I266" s="356"/>
    </row>
    <row r="267" spans="1:9" ht="24">
      <c r="A267" s="338">
        <v>2970</v>
      </c>
      <c r="B267" s="376" t="s">
        <v>371</v>
      </c>
      <c r="C267" s="25">
        <v>7</v>
      </c>
      <c r="D267" s="339">
        <v>0</v>
      </c>
      <c r="E267" s="340" t="s">
        <v>104</v>
      </c>
      <c r="F267" s="341" t="s">
        <v>105</v>
      </c>
      <c r="G267" s="354"/>
      <c r="H267" s="355"/>
      <c r="I267" s="356"/>
    </row>
    <row r="268" spans="1:9" s="37" customFormat="1" ht="10.5" customHeight="1">
      <c r="A268" s="338"/>
      <c r="B268" s="323"/>
      <c r="C268" s="25"/>
      <c r="D268" s="339"/>
      <c r="E268" s="333" t="s">
        <v>259</v>
      </c>
      <c r="F268" s="341"/>
      <c r="G268" s="344"/>
      <c r="H268" s="345"/>
      <c r="I268" s="346"/>
    </row>
    <row r="269" spans="1:9" ht="24">
      <c r="A269" s="338">
        <v>2971</v>
      </c>
      <c r="B269" s="378" t="s">
        <v>371</v>
      </c>
      <c r="C269" s="348">
        <v>7</v>
      </c>
      <c r="D269" s="349">
        <v>1</v>
      </c>
      <c r="E269" s="333" t="s">
        <v>104</v>
      </c>
      <c r="F269" s="360" t="s">
        <v>105</v>
      </c>
      <c r="G269" s="354"/>
      <c r="H269" s="355"/>
      <c r="I269" s="356"/>
    </row>
    <row r="270" spans="1:9" ht="15.75">
      <c r="A270" s="338">
        <v>2980</v>
      </c>
      <c r="B270" s="376" t="s">
        <v>371</v>
      </c>
      <c r="C270" s="25">
        <v>8</v>
      </c>
      <c r="D270" s="339">
        <v>0</v>
      </c>
      <c r="E270" s="340" t="s">
        <v>106</v>
      </c>
      <c r="F270" s="341" t="s">
        <v>107</v>
      </c>
      <c r="G270" s="380">
        <f>G272</f>
        <v>909109.8700000001</v>
      </c>
      <c r="H270" s="724">
        <f>H272</f>
        <v>15423.626</v>
      </c>
      <c r="I270" s="726">
        <f>I272</f>
        <v>893686.2440000001</v>
      </c>
    </row>
    <row r="271" spans="1:9" s="37" customFormat="1" ht="10.5" customHeight="1">
      <c r="A271" s="338"/>
      <c r="B271" s="323"/>
      <c r="C271" s="25"/>
      <c r="D271" s="339"/>
      <c r="E271" s="333" t="s">
        <v>259</v>
      </c>
      <c r="F271" s="341"/>
      <c r="G271" s="344"/>
      <c r="H271" s="345"/>
      <c r="I271" s="346"/>
    </row>
    <row r="272" spans="1:9" ht="15.75">
      <c r="A272" s="338">
        <v>2981</v>
      </c>
      <c r="B272" s="378" t="s">
        <v>371</v>
      </c>
      <c r="C272" s="348">
        <v>8</v>
      </c>
      <c r="D272" s="349">
        <v>1</v>
      </c>
      <c r="E272" s="333" t="s">
        <v>106</v>
      </c>
      <c r="F272" s="360" t="s">
        <v>108</v>
      </c>
      <c r="G272" s="380">
        <f>H272+I272</f>
        <v>909109.8700000001</v>
      </c>
      <c r="H272" s="551">
        <f>'[5]Բյուջե-2023'!$C$42</f>
        <v>15423.626</v>
      </c>
      <c r="I272" s="726">
        <f>'[5]Բյուջե-2023'!$AY$42+'[5]Բյուջե-2023'!$BD$42+'[5]Բյուջե-2023'!$BE$42+'[5]Բյուջե-2023'!$BF$42</f>
        <v>893686.2440000001</v>
      </c>
    </row>
    <row r="273" spans="1:9" s="331" customFormat="1" ht="10.5" customHeight="1">
      <c r="A273" s="366">
        <v>3000</v>
      </c>
      <c r="B273" s="376" t="s">
        <v>384</v>
      </c>
      <c r="C273" s="25">
        <v>0</v>
      </c>
      <c r="D273" s="339">
        <v>0</v>
      </c>
      <c r="E273" s="377" t="s">
        <v>1011</v>
      </c>
      <c r="F273" s="367" t="s">
        <v>109</v>
      </c>
      <c r="G273" s="368">
        <f>H273</f>
        <v>25500</v>
      </c>
      <c r="H273" s="369">
        <f>H294</f>
        <v>25500</v>
      </c>
      <c r="I273" s="370"/>
    </row>
    <row r="274" spans="1:9" ht="11.25" customHeight="1">
      <c r="A274" s="332"/>
      <c r="B274" s="323"/>
      <c r="C274" s="324"/>
      <c r="D274" s="325"/>
      <c r="E274" s="333" t="s">
        <v>258</v>
      </c>
      <c r="F274" s="334"/>
      <c r="G274" s="371"/>
      <c r="H274" s="372"/>
      <c r="I274" s="337"/>
    </row>
    <row r="275" spans="1:9" ht="24">
      <c r="A275" s="338">
        <v>3010</v>
      </c>
      <c r="B275" s="376" t="s">
        <v>384</v>
      </c>
      <c r="C275" s="25">
        <v>1</v>
      </c>
      <c r="D275" s="339">
        <v>0</v>
      </c>
      <c r="E275" s="340" t="s">
        <v>383</v>
      </c>
      <c r="F275" s="341" t="s">
        <v>110</v>
      </c>
      <c r="G275" s="354"/>
      <c r="H275" s="355"/>
      <c r="I275" s="356"/>
    </row>
    <row r="276" spans="1:9" s="37" customFormat="1" ht="10.5" customHeight="1">
      <c r="A276" s="338"/>
      <c r="B276" s="323"/>
      <c r="C276" s="25"/>
      <c r="D276" s="339"/>
      <c r="E276" s="333" t="s">
        <v>259</v>
      </c>
      <c r="F276" s="341"/>
      <c r="G276" s="344"/>
      <c r="H276" s="345"/>
      <c r="I276" s="346"/>
    </row>
    <row r="277" spans="1:9" ht="15.75">
      <c r="A277" s="338">
        <v>3011</v>
      </c>
      <c r="B277" s="378" t="s">
        <v>384</v>
      </c>
      <c r="C277" s="348">
        <v>1</v>
      </c>
      <c r="D277" s="349">
        <v>1</v>
      </c>
      <c r="E277" s="333" t="s">
        <v>111</v>
      </c>
      <c r="F277" s="360" t="s">
        <v>112</v>
      </c>
      <c r="G277" s="354"/>
      <c r="H277" s="355"/>
      <c r="I277" s="356"/>
    </row>
    <row r="278" spans="1:9" ht="15.75">
      <c r="A278" s="338">
        <v>3012</v>
      </c>
      <c r="B278" s="378" t="s">
        <v>384</v>
      </c>
      <c r="C278" s="348">
        <v>1</v>
      </c>
      <c r="D278" s="349">
        <v>2</v>
      </c>
      <c r="E278" s="333" t="s">
        <v>113</v>
      </c>
      <c r="F278" s="360" t="s">
        <v>114</v>
      </c>
      <c r="G278" s="354"/>
      <c r="H278" s="355"/>
      <c r="I278" s="356"/>
    </row>
    <row r="279" spans="1:9" ht="15.75">
      <c r="A279" s="338">
        <v>3020</v>
      </c>
      <c r="B279" s="376" t="s">
        <v>384</v>
      </c>
      <c r="C279" s="25">
        <v>2</v>
      </c>
      <c r="D279" s="339">
        <v>0</v>
      </c>
      <c r="E279" s="340" t="s">
        <v>115</v>
      </c>
      <c r="F279" s="341" t="s">
        <v>116</v>
      </c>
      <c r="G279" s="354"/>
      <c r="H279" s="355"/>
      <c r="I279" s="356"/>
    </row>
    <row r="280" spans="1:9" s="37" customFormat="1" ht="10.5" customHeight="1">
      <c r="A280" s="338"/>
      <c r="B280" s="323"/>
      <c r="C280" s="25"/>
      <c r="D280" s="339"/>
      <c r="E280" s="333" t="s">
        <v>259</v>
      </c>
      <c r="F280" s="341"/>
      <c r="G280" s="344"/>
      <c r="H280" s="345"/>
      <c r="I280" s="346"/>
    </row>
    <row r="281" spans="1:9" ht="15.75">
      <c r="A281" s="338">
        <v>3021</v>
      </c>
      <c r="B281" s="378" t="s">
        <v>384</v>
      </c>
      <c r="C281" s="348">
        <v>2</v>
      </c>
      <c r="D281" s="349">
        <v>1</v>
      </c>
      <c r="E281" s="333" t="s">
        <v>115</v>
      </c>
      <c r="F281" s="360" t="s">
        <v>117</v>
      </c>
      <c r="G281" s="354"/>
      <c r="H281" s="355"/>
      <c r="I281" s="356"/>
    </row>
    <row r="282" spans="1:9" ht="15.75">
      <c r="A282" s="338">
        <v>3030</v>
      </c>
      <c r="B282" s="376" t="s">
        <v>384</v>
      </c>
      <c r="C282" s="25">
        <v>3</v>
      </c>
      <c r="D282" s="339">
        <v>0</v>
      </c>
      <c r="E282" s="340" t="s">
        <v>118</v>
      </c>
      <c r="F282" s="341" t="s">
        <v>119</v>
      </c>
      <c r="G282" s="354"/>
      <c r="H282" s="355"/>
      <c r="I282" s="356"/>
    </row>
    <row r="283" spans="1:9" s="37" customFormat="1" ht="15.75">
      <c r="A283" s="338"/>
      <c r="B283" s="323"/>
      <c r="C283" s="25"/>
      <c r="D283" s="339"/>
      <c r="E283" s="333" t="s">
        <v>259</v>
      </c>
      <c r="F283" s="341"/>
      <c r="G283" s="344"/>
      <c r="H283" s="345"/>
      <c r="I283" s="346"/>
    </row>
    <row r="284" spans="1:9" s="37" customFormat="1" ht="15.75">
      <c r="A284" s="338">
        <v>3031</v>
      </c>
      <c r="B284" s="378" t="s">
        <v>384</v>
      </c>
      <c r="C284" s="348">
        <v>3</v>
      </c>
      <c r="D284" s="349" t="s">
        <v>288</v>
      </c>
      <c r="E284" s="333" t="s">
        <v>118</v>
      </c>
      <c r="F284" s="341"/>
      <c r="G284" s="344"/>
      <c r="H284" s="345"/>
      <c r="I284" s="346"/>
    </row>
    <row r="285" spans="1:9" ht="15.75">
      <c r="A285" s="338">
        <v>3040</v>
      </c>
      <c r="B285" s="376" t="s">
        <v>384</v>
      </c>
      <c r="C285" s="25">
        <v>4</v>
      </c>
      <c r="D285" s="339">
        <v>0</v>
      </c>
      <c r="E285" s="340" t="s">
        <v>120</v>
      </c>
      <c r="F285" s="341" t="s">
        <v>121</v>
      </c>
      <c r="G285" s="354"/>
      <c r="H285" s="355"/>
      <c r="I285" s="356"/>
    </row>
    <row r="286" spans="1:9" s="37" customFormat="1" ht="10.5" customHeight="1">
      <c r="A286" s="338"/>
      <c r="B286" s="323"/>
      <c r="C286" s="25"/>
      <c r="D286" s="339"/>
      <c r="E286" s="333" t="s">
        <v>259</v>
      </c>
      <c r="F286" s="341"/>
      <c r="G286" s="344"/>
      <c r="H286" s="345"/>
      <c r="I286" s="346"/>
    </row>
    <row r="287" spans="1:9" ht="15.75">
      <c r="A287" s="338">
        <v>3041</v>
      </c>
      <c r="B287" s="378" t="s">
        <v>384</v>
      </c>
      <c r="C287" s="348">
        <v>4</v>
      </c>
      <c r="D287" s="349">
        <v>1</v>
      </c>
      <c r="E287" s="333" t="s">
        <v>120</v>
      </c>
      <c r="F287" s="360" t="s">
        <v>122</v>
      </c>
      <c r="G287" s="354"/>
      <c r="H287" s="355"/>
      <c r="I287" s="356"/>
    </row>
    <row r="288" spans="1:9" ht="15.75">
      <c r="A288" s="338">
        <v>3050</v>
      </c>
      <c r="B288" s="376" t="s">
        <v>384</v>
      </c>
      <c r="C288" s="25">
        <v>5</v>
      </c>
      <c r="D288" s="339">
        <v>0</v>
      </c>
      <c r="E288" s="340" t="s">
        <v>123</v>
      </c>
      <c r="F288" s="341" t="s">
        <v>124</v>
      </c>
      <c r="G288" s="354"/>
      <c r="H288" s="355"/>
      <c r="I288" s="356"/>
    </row>
    <row r="289" spans="1:9" s="37" customFormat="1" ht="10.5" customHeight="1">
      <c r="A289" s="338"/>
      <c r="B289" s="323"/>
      <c r="C289" s="25"/>
      <c r="D289" s="339"/>
      <c r="E289" s="333" t="s">
        <v>259</v>
      </c>
      <c r="F289" s="341"/>
      <c r="G289" s="344"/>
      <c r="H289" s="345"/>
      <c r="I289" s="346"/>
    </row>
    <row r="290" spans="1:9" ht="15.75">
      <c r="A290" s="338">
        <v>3051</v>
      </c>
      <c r="B290" s="378" t="s">
        <v>384</v>
      </c>
      <c r="C290" s="348">
        <v>5</v>
      </c>
      <c r="D290" s="349">
        <v>1</v>
      </c>
      <c r="E290" s="333" t="s">
        <v>123</v>
      </c>
      <c r="F290" s="360" t="s">
        <v>124</v>
      </c>
      <c r="G290" s="354"/>
      <c r="H290" s="355"/>
      <c r="I290" s="356"/>
    </row>
    <row r="291" spans="1:9" ht="15.75">
      <c r="A291" s="338">
        <v>3060</v>
      </c>
      <c r="B291" s="376" t="s">
        <v>384</v>
      </c>
      <c r="C291" s="25">
        <v>6</v>
      </c>
      <c r="D291" s="339">
        <v>0</v>
      </c>
      <c r="E291" s="340" t="s">
        <v>125</v>
      </c>
      <c r="F291" s="341" t="s">
        <v>126</v>
      </c>
      <c r="G291" s="354"/>
      <c r="H291" s="355"/>
      <c r="I291" s="356"/>
    </row>
    <row r="292" spans="1:9" s="37" customFormat="1" ht="10.5" customHeight="1">
      <c r="A292" s="338"/>
      <c r="B292" s="323"/>
      <c r="C292" s="25"/>
      <c r="D292" s="339"/>
      <c r="E292" s="333" t="s">
        <v>259</v>
      </c>
      <c r="F292" s="341"/>
      <c r="G292" s="344"/>
      <c r="H292" s="345"/>
      <c r="I292" s="346"/>
    </row>
    <row r="293" spans="1:9" ht="15.75">
      <c r="A293" s="338">
        <v>3061</v>
      </c>
      <c r="B293" s="378" t="s">
        <v>384</v>
      </c>
      <c r="C293" s="348">
        <v>6</v>
      </c>
      <c r="D293" s="349">
        <v>1</v>
      </c>
      <c r="E293" s="333" t="s">
        <v>125</v>
      </c>
      <c r="F293" s="360" t="s">
        <v>126</v>
      </c>
      <c r="G293" s="354"/>
      <c r="H293" s="355"/>
      <c r="I293" s="356"/>
    </row>
    <row r="294" spans="1:9" ht="24.75" customHeight="1">
      <c r="A294" s="338">
        <v>3070</v>
      </c>
      <c r="B294" s="376" t="s">
        <v>384</v>
      </c>
      <c r="C294" s="25">
        <v>7</v>
      </c>
      <c r="D294" s="339">
        <v>0</v>
      </c>
      <c r="E294" s="340" t="s">
        <v>127</v>
      </c>
      <c r="F294" s="341" t="s">
        <v>128</v>
      </c>
      <c r="G294" s="351">
        <f>H294</f>
        <v>25500</v>
      </c>
      <c r="H294" s="352">
        <f>H296</f>
        <v>25500</v>
      </c>
      <c r="I294" s="356"/>
    </row>
    <row r="295" spans="1:9" s="37" customFormat="1" ht="10.5" customHeight="1" hidden="1">
      <c r="A295" s="338"/>
      <c r="B295" s="323"/>
      <c r="C295" s="25"/>
      <c r="D295" s="339"/>
      <c r="E295" s="333" t="s">
        <v>259</v>
      </c>
      <c r="F295" s="341"/>
      <c r="G295" s="344"/>
      <c r="H295" s="345"/>
      <c r="I295" s="346"/>
    </row>
    <row r="296" spans="1:9" ht="24">
      <c r="A296" s="338">
        <v>3071</v>
      </c>
      <c r="B296" s="378" t="s">
        <v>384</v>
      </c>
      <c r="C296" s="348">
        <v>7</v>
      </c>
      <c r="D296" s="349">
        <v>1</v>
      </c>
      <c r="E296" s="333" t="s">
        <v>127</v>
      </c>
      <c r="F296" s="360" t="s">
        <v>130</v>
      </c>
      <c r="G296" s="351">
        <f>H296</f>
        <v>25500</v>
      </c>
      <c r="H296" s="352">
        <f>'[5]Բյուջե-2023'!$C$41</f>
        <v>25500</v>
      </c>
      <c r="I296" s="356"/>
    </row>
    <row r="297" spans="1:9" ht="36">
      <c r="A297" s="338">
        <v>3080</v>
      </c>
      <c r="B297" s="376" t="s">
        <v>384</v>
      </c>
      <c r="C297" s="25">
        <v>8</v>
      </c>
      <c r="D297" s="339">
        <v>0</v>
      </c>
      <c r="E297" s="340" t="s">
        <v>131</v>
      </c>
      <c r="F297" s="341" t="s">
        <v>132</v>
      </c>
      <c r="G297" s="354"/>
      <c r="H297" s="355"/>
      <c r="I297" s="356"/>
    </row>
    <row r="298" spans="1:9" s="37" customFormat="1" ht="10.5" customHeight="1">
      <c r="A298" s="338"/>
      <c r="B298" s="323"/>
      <c r="C298" s="25"/>
      <c r="D298" s="339"/>
      <c r="E298" s="333" t="s">
        <v>259</v>
      </c>
      <c r="F298" s="341"/>
      <c r="G298" s="344"/>
      <c r="H298" s="345"/>
      <c r="I298" s="346"/>
    </row>
    <row r="299" spans="1:9" ht="24">
      <c r="A299" s="338">
        <v>3081</v>
      </c>
      <c r="B299" s="378" t="s">
        <v>384</v>
      </c>
      <c r="C299" s="348">
        <v>8</v>
      </c>
      <c r="D299" s="349">
        <v>1</v>
      </c>
      <c r="E299" s="333" t="s">
        <v>131</v>
      </c>
      <c r="F299" s="360" t="s">
        <v>133</v>
      </c>
      <c r="G299" s="354"/>
      <c r="H299" s="355"/>
      <c r="I299" s="356"/>
    </row>
    <row r="300" spans="1:9" s="37" customFormat="1" ht="10.5" customHeight="1">
      <c r="A300" s="338"/>
      <c r="B300" s="323"/>
      <c r="C300" s="25"/>
      <c r="D300" s="339"/>
      <c r="E300" s="333" t="s">
        <v>259</v>
      </c>
      <c r="F300" s="341"/>
      <c r="G300" s="344"/>
      <c r="H300" s="345"/>
      <c r="I300" s="346"/>
    </row>
    <row r="301" spans="1:9" ht="28.5">
      <c r="A301" s="338">
        <v>3090</v>
      </c>
      <c r="B301" s="376" t="s">
        <v>384</v>
      </c>
      <c r="C301" s="25">
        <v>9</v>
      </c>
      <c r="D301" s="339">
        <v>0</v>
      </c>
      <c r="E301" s="340" t="s">
        <v>134</v>
      </c>
      <c r="F301" s="341" t="s">
        <v>135</v>
      </c>
      <c r="G301" s="354"/>
      <c r="H301" s="355"/>
      <c r="I301" s="356"/>
    </row>
    <row r="302" spans="1:9" s="37" customFormat="1" ht="10.5" customHeight="1">
      <c r="A302" s="338"/>
      <c r="B302" s="323"/>
      <c r="C302" s="25"/>
      <c r="D302" s="339"/>
      <c r="E302" s="333" t="s">
        <v>259</v>
      </c>
      <c r="F302" s="341"/>
      <c r="G302" s="344"/>
      <c r="H302" s="345"/>
      <c r="I302" s="346"/>
    </row>
    <row r="303" spans="1:9" ht="17.25" customHeight="1">
      <c r="A303" s="403">
        <v>3091</v>
      </c>
      <c r="B303" s="378" t="s">
        <v>384</v>
      </c>
      <c r="C303" s="404">
        <v>9</v>
      </c>
      <c r="D303" s="405">
        <v>1</v>
      </c>
      <c r="E303" s="406" t="s">
        <v>134</v>
      </c>
      <c r="F303" s="407" t="s">
        <v>136</v>
      </c>
      <c r="G303" s="408"/>
      <c r="H303" s="409"/>
      <c r="I303" s="410"/>
    </row>
    <row r="304" spans="1:9" ht="30" customHeight="1">
      <c r="A304" s="403">
        <v>3092</v>
      </c>
      <c r="B304" s="378" t="s">
        <v>384</v>
      </c>
      <c r="C304" s="404">
        <v>9</v>
      </c>
      <c r="D304" s="405">
        <v>2</v>
      </c>
      <c r="E304" s="406" t="s">
        <v>405</v>
      </c>
      <c r="F304" s="407"/>
      <c r="G304" s="408"/>
      <c r="H304" s="409"/>
      <c r="I304" s="410"/>
    </row>
    <row r="305" spans="1:9" s="331" customFormat="1" ht="21.75" customHeight="1">
      <c r="A305" s="411">
        <v>3100</v>
      </c>
      <c r="B305" s="25" t="s">
        <v>385</v>
      </c>
      <c r="C305" s="25">
        <v>0</v>
      </c>
      <c r="D305" s="339">
        <v>0</v>
      </c>
      <c r="E305" s="80" t="s">
        <v>1012</v>
      </c>
      <c r="F305" s="412"/>
      <c r="G305" s="368">
        <f>H305+I305</f>
        <v>180022.553</v>
      </c>
      <c r="H305" s="549">
        <f>H307</f>
        <v>180022.553</v>
      </c>
      <c r="I305" s="413">
        <f>I307</f>
        <v>0</v>
      </c>
    </row>
    <row r="306" spans="1:9" ht="11.25" customHeight="1">
      <c r="A306" s="403"/>
      <c r="B306" s="323"/>
      <c r="C306" s="324"/>
      <c r="D306" s="325"/>
      <c r="E306" s="333" t="s">
        <v>258</v>
      </c>
      <c r="F306" s="334"/>
      <c r="G306" s="414"/>
      <c r="H306" s="550"/>
      <c r="I306" s="337"/>
    </row>
    <row r="307" spans="1:9" ht="24">
      <c r="A307" s="403">
        <v>3110</v>
      </c>
      <c r="B307" s="415" t="s">
        <v>385</v>
      </c>
      <c r="C307" s="415">
        <v>1</v>
      </c>
      <c r="D307" s="416">
        <v>0</v>
      </c>
      <c r="E307" s="399" t="s">
        <v>185</v>
      </c>
      <c r="F307" s="360"/>
      <c r="G307" s="351">
        <f>H307+I307</f>
        <v>180022.553</v>
      </c>
      <c r="H307" s="551">
        <f>H309</f>
        <v>180022.553</v>
      </c>
      <c r="I307" s="356">
        <f>I309</f>
        <v>0</v>
      </c>
    </row>
    <row r="308" spans="1:9" s="37" customFormat="1" ht="10.5" customHeight="1">
      <c r="A308" s="403"/>
      <c r="B308" s="323"/>
      <c r="C308" s="25"/>
      <c r="D308" s="339"/>
      <c r="E308" s="333" t="s">
        <v>259</v>
      </c>
      <c r="F308" s="341"/>
      <c r="G308" s="344"/>
      <c r="H308" s="345"/>
      <c r="I308" s="346"/>
    </row>
    <row r="309" spans="1:9" ht="16.5" thickBot="1">
      <c r="A309" s="417">
        <v>3112</v>
      </c>
      <c r="B309" s="418" t="s">
        <v>385</v>
      </c>
      <c r="C309" s="418">
        <v>1</v>
      </c>
      <c r="D309" s="419">
        <v>2</v>
      </c>
      <c r="E309" s="420" t="s">
        <v>186</v>
      </c>
      <c r="F309" s="421"/>
      <c r="G309" s="422">
        <f>H309+I309</f>
        <v>180022.553</v>
      </c>
      <c r="H309" s="548">
        <f>'[5]Բյուջե-2023'!$C$43</f>
        <v>180022.553</v>
      </c>
      <c r="I309" s="423"/>
    </row>
    <row r="310" spans="2:4" ht="15.75">
      <c r="B310" s="424"/>
      <c r="C310" s="67"/>
      <c r="D310" s="425"/>
    </row>
    <row r="311" spans="2:8" ht="15.75">
      <c r="B311" s="427"/>
      <c r="C311" s="67"/>
      <c r="D311" s="425"/>
      <c r="H311" s="428"/>
    </row>
    <row r="312" spans="2:5" ht="15.75">
      <c r="B312" s="427"/>
      <c r="C312" s="67"/>
      <c r="D312" s="425"/>
      <c r="E312" s="296"/>
    </row>
    <row r="313" spans="2:4" ht="15.75">
      <c r="B313" s="427"/>
      <c r="C313" s="71"/>
      <c r="D313" s="429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view="pageBreakPreview" zoomScale="60" zoomScaleNormal="110" workbookViewId="0" topLeftCell="A5">
      <pane ySplit="1275" topLeftCell="A214" activePane="bottomLeft" state="split"/>
      <selection pane="topLeft" activeCell="H7" sqref="H7:I8"/>
      <selection pane="bottomLeft" activeCell="F228" sqref="F228"/>
    </sheetView>
  </sheetViews>
  <sheetFormatPr defaultColWidth="8.8515625" defaultRowHeight="12.75"/>
  <cols>
    <col min="1" max="1" width="5.7109375" style="82" customWidth="1"/>
    <col min="2" max="2" width="49.57421875" style="730" customWidth="1"/>
    <col min="3" max="3" width="6.28125" style="92" customWidth="1"/>
    <col min="4" max="4" width="13.57421875" style="82" customWidth="1"/>
    <col min="5" max="5" width="15.00390625" style="82" customWidth="1"/>
    <col min="6" max="6" width="14.140625" style="82" customWidth="1"/>
    <col min="7" max="7" width="8.8515625" style="82" customWidth="1"/>
    <col min="8" max="8" width="11.57421875" style="82" bestFit="1" customWidth="1"/>
    <col min="9" max="9" width="9.57421875" style="82" bestFit="1" customWidth="1"/>
    <col min="10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804" t="s">
        <v>307</v>
      </c>
      <c r="B1" s="804"/>
      <c r="C1" s="804"/>
      <c r="D1" s="804"/>
      <c r="E1" s="804"/>
      <c r="F1" s="804"/>
    </row>
    <row r="2" spans="1:6" ht="37.5" customHeight="1">
      <c r="A2" s="805" t="s">
        <v>308</v>
      </c>
      <c r="B2" s="805"/>
      <c r="C2" s="805"/>
      <c r="D2" s="805"/>
      <c r="E2" s="805"/>
      <c r="F2" s="805"/>
    </row>
    <row r="3" spans="1:3" ht="6.75" customHeight="1">
      <c r="A3" s="94" t="s">
        <v>942</v>
      </c>
      <c r="B3" s="729"/>
      <c r="C3" s="94"/>
    </row>
    <row r="4" spans="5:6" ht="13.5" thickBot="1">
      <c r="E4" s="797" t="s">
        <v>305</v>
      </c>
      <c r="F4" s="797"/>
    </row>
    <row r="5" spans="1:6" ht="30" customHeight="1" thickBot="1">
      <c r="A5" s="806" t="s">
        <v>309</v>
      </c>
      <c r="B5" s="731" t="s">
        <v>187</v>
      </c>
      <c r="C5" s="95"/>
      <c r="D5" s="810" t="s">
        <v>310</v>
      </c>
      <c r="E5" s="808" t="s">
        <v>258</v>
      </c>
      <c r="F5" s="809"/>
    </row>
    <row r="6" spans="1:6" ht="22.5" customHeight="1" thickBot="1">
      <c r="A6" s="807"/>
      <c r="B6" s="732" t="s">
        <v>188</v>
      </c>
      <c r="C6" s="87" t="s">
        <v>189</v>
      </c>
      <c r="D6" s="811"/>
      <c r="E6" s="83" t="s">
        <v>301</v>
      </c>
      <c r="F6" s="83" t="s">
        <v>302</v>
      </c>
    </row>
    <row r="7" spans="1:6" ht="13.5" thickBot="1">
      <c r="A7" s="84">
        <v>1</v>
      </c>
      <c r="B7" s="733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6">
        <v>4000</v>
      </c>
      <c r="B8" s="97" t="s">
        <v>943</v>
      </c>
      <c r="C8" s="98"/>
      <c r="D8" s="99">
        <f>E8+F8</f>
        <v>2553361.801</v>
      </c>
      <c r="E8" s="545">
        <f>E10</f>
        <v>1807277.0590000001</v>
      </c>
      <c r="F8" s="547">
        <f>F171+F206+F10</f>
        <v>746084.7420000001</v>
      </c>
      <c r="N8" s="100"/>
      <c r="O8" s="85"/>
    </row>
    <row r="9" spans="1:11" ht="13.5" thickBot="1">
      <c r="A9" s="101"/>
      <c r="B9" s="102" t="s">
        <v>260</v>
      </c>
      <c r="C9" s="103"/>
      <c r="D9" s="104"/>
      <c r="E9" s="105"/>
      <c r="F9" s="106"/>
      <c r="K9" s="107"/>
    </row>
    <row r="10" spans="1:6" ht="14.25" customHeight="1" thickBot="1">
      <c r="A10" s="101">
        <v>4050</v>
      </c>
      <c r="B10" s="734" t="s">
        <v>944</v>
      </c>
      <c r="C10" s="108" t="s">
        <v>522</v>
      </c>
      <c r="D10" s="104">
        <f>E10</f>
        <v>1807277.0590000001</v>
      </c>
      <c r="E10" s="109">
        <f>E12+E25+E68+E83+E127+E142+N145+E93</f>
        <v>1807277.0590000001</v>
      </c>
      <c r="F10" s="110">
        <f>F167</f>
        <v>0</v>
      </c>
    </row>
    <row r="11" spans="1:6" ht="13.5" thickBot="1">
      <c r="A11" s="101"/>
      <c r="B11" s="102" t="s">
        <v>260</v>
      </c>
      <c r="C11" s="103"/>
      <c r="D11" s="104"/>
      <c r="E11" s="105"/>
      <c r="F11" s="106"/>
    </row>
    <row r="12" spans="1:6" ht="11.25" customHeight="1" thickBot="1">
      <c r="A12" s="111">
        <v>4100</v>
      </c>
      <c r="B12" s="735" t="s">
        <v>945</v>
      </c>
      <c r="C12" s="112" t="s">
        <v>522</v>
      </c>
      <c r="D12" s="104">
        <f>E12</f>
        <v>309568</v>
      </c>
      <c r="E12" s="105">
        <f>E14+E22</f>
        <v>309568</v>
      </c>
      <c r="F12" s="113" t="s">
        <v>531</v>
      </c>
    </row>
    <row r="13" spans="1:6" ht="13.5" thickBot="1">
      <c r="A13" s="101"/>
      <c r="B13" s="102" t="s">
        <v>260</v>
      </c>
      <c r="C13" s="103"/>
      <c r="D13" s="104"/>
      <c r="E13" s="105"/>
      <c r="F13" s="106"/>
    </row>
    <row r="14" spans="1:6" ht="23.25" customHeight="1" thickBot="1">
      <c r="A14" s="114">
        <v>4110</v>
      </c>
      <c r="B14" s="736" t="s">
        <v>946</v>
      </c>
      <c r="C14" s="115" t="s">
        <v>522</v>
      </c>
      <c r="D14" s="116">
        <f>E14</f>
        <v>309568</v>
      </c>
      <c r="E14" s="117">
        <f>E16+E17+E18</f>
        <v>309568</v>
      </c>
      <c r="F14" s="113" t="s">
        <v>531</v>
      </c>
    </row>
    <row r="15" spans="1:6" ht="13.5" thickBot="1">
      <c r="A15" s="114"/>
      <c r="B15" s="102" t="s">
        <v>259</v>
      </c>
      <c r="C15" s="115"/>
      <c r="D15" s="116"/>
      <c r="E15" s="117"/>
      <c r="F15" s="113"/>
    </row>
    <row r="16" spans="1:6" ht="24">
      <c r="A16" s="118">
        <v>4111</v>
      </c>
      <c r="B16" s="119" t="s">
        <v>191</v>
      </c>
      <c r="C16" s="120" t="s">
        <v>387</v>
      </c>
      <c r="D16" s="121">
        <f>E16</f>
        <v>273568</v>
      </c>
      <c r="E16" s="122">
        <f>'[5]Բյուջե-2023'!$D$44</f>
        <v>273568</v>
      </c>
      <c r="F16" s="123" t="s">
        <v>531</v>
      </c>
    </row>
    <row r="17" spans="1:6" ht="24">
      <c r="A17" s="118">
        <v>4112</v>
      </c>
      <c r="B17" s="119" t="s">
        <v>192</v>
      </c>
      <c r="C17" s="77" t="s">
        <v>388</v>
      </c>
      <c r="D17" s="121">
        <f>E17</f>
        <v>35000</v>
      </c>
      <c r="E17" s="124">
        <f>'[5]Բյուջե-2023'!$E$44</f>
        <v>35000</v>
      </c>
      <c r="F17" s="123" t="s">
        <v>531</v>
      </c>
    </row>
    <row r="18" spans="1:6" ht="12.75">
      <c r="A18" s="118">
        <v>4114</v>
      </c>
      <c r="B18" s="119" t="s">
        <v>193</v>
      </c>
      <c r="C18" s="77" t="s">
        <v>386</v>
      </c>
      <c r="D18" s="121">
        <f>E18</f>
        <v>1000</v>
      </c>
      <c r="E18" s="124">
        <f>'[5]Hamaynq'!$H$7</f>
        <v>1000</v>
      </c>
      <c r="F18" s="123" t="s">
        <v>531</v>
      </c>
    </row>
    <row r="19" spans="1:6" ht="24.75" thickBot="1">
      <c r="A19" s="118">
        <v>4120</v>
      </c>
      <c r="B19" s="125" t="s">
        <v>947</v>
      </c>
      <c r="C19" s="126" t="s">
        <v>522</v>
      </c>
      <c r="D19" s="127"/>
      <c r="E19" s="124"/>
      <c r="F19" s="123" t="s">
        <v>531</v>
      </c>
    </row>
    <row r="20" spans="1:6" ht="13.5" thickBot="1">
      <c r="A20" s="114"/>
      <c r="B20" s="102" t="s">
        <v>259</v>
      </c>
      <c r="C20" s="115"/>
      <c r="D20" s="116"/>
      <c r="E20" s="117"/>
      <c r="F20" s="113"/>
    </row>
    <row r="21" spans="1:6" ht="13.5" customHeight="1">
      <c r="A21" s="118">
        <v>4121</v>
      </c>
      <c r="B21" s="119" t="s">
        <v>194</v>
      </c>
      <c r="C21" s="77" t="s">
        <v>389</v>
      </c>
      <c r="D21" s="121"/>
      <c r="E21" s="124"/>
      <c r="F21" s="123" t="s">
        <v>531</v>
      </c>
    </row>
    <row r="22" spans="1:6" ht="25.5" customHeight="1" thickBot="1">
      <c r="A22" s="118">
        <v>4130</v>
      </c>
      <c r="B22" s="125" t="s">
        <v>948</v>
      </c>
      <c r="C22" s="126" t="s">
        <v>522</v>
      </c>
      <c r="D22" s="121">
        <f>E22</f>
        <v>0</v>
      </c>
      <c r="E22" s="124">
        <f>E24</f>
        <v>0</v>
      </c>
      <c r="F22" s="113" t="s">
        <v>531</v>
      </c>
    </row>
    <row r="23" spans="1:6" ht="13.5" thickBot="1">
      <c r="A23" s="114"/>
      <c r="B23" s="102" t="s">
        <v>259</v>
      </c>
      <c r="C23" s="115"/>
      <c r="D23" s="116"/>
      <c r="E23" s="117"/>
      <c r="F23" s="113"/>
    </row>
    <row r="24" spans="1:6" ht="13.5" customHeight="1" thickBot="1">
      <c r="A24" s="128">
        <v>4131</v>
      </c>
      <c r="B24" s="129" t="s">
        <v>390</v>
      </c>
      <c r="C24" s="130" t="s">
        <v>391</v>
      </c>
      <c r="D24" s="131">
        <f>E24</f>
        <v>0</v>
      </c>
      <c r="E24" s="132"/>
      <c r="F24" s="113" t="s">
        <v>531</v>
      </c>
    </row>
    <row r="25" spans="1:6" ht="24" customHeight="1" thickBot="1">
      <c r="A25" s="111">
        <v>4200</v>
      </c>
      <c r="B25" s="133" t="s">
        <v>949</v>
      </c>
      <c r="C25" s="112" t="s">
        <v>522</v>
      </c>
      <c r="D25" s="104">
        <f>E25</f>
        <v>325175.506</v>
      </c>
      <c r="E25" s="105">
        <f>E27+E36+E51+E41+E54+E58</f>
        <v>325175.506</v>
      </c>
      <c r="F25" s="134" t="s">
        <v>531</v>
      </c>
    </row>
    <row r="26" spans="1:6" ht="13.5" thickBot="1">
      <c r="A26" s="101"/>
      <c r="B26" s="102" t="s">
        <v>260</v>
      </c>
      <c r="C26" s="103"/>
      <c r="D26" s="104"/>
      <c r="E26" s="105"/>
      <c r="F26" s="106"/>
    </row>
    <row r="27" spans="1:6" ht="15" customHeight="1" thickBot="1">
      <c r="A27" s="114">
        <v>4210</v>
      </c>
      <c r="B27" s="135" t="s">
        <v>950</v>
      </c>
      <c r="C27" s="115" t="s">
        <v>522</v>
      </c>
      <c r="D27" s="116">
        <f>E27</f>
        <v>226486.4</v>
      </c>
      <c r="E27" s="117">
        <f>E30+E31+E32+E33+E34</f>
        <v>226486.4</v>
      </c>
      <c r="F27" s="113" t="s">
        <v>531</v>
      </c>
    </row>
    <row r="28" spans="1:6" ht="13.5" thickBot="1">
      <c r="A28" s="114"/>
      <c r="B28" s="102" t="s">
        <v>259</v>
      </c>
      <c r="C28" s="115"/>
      <c r="D28" s="116"/>
      <c r="E28" s="117"/>
      <c r="F28" s="113"/>
    </row>
    <row r="29" spans="1:6" ht="24">
      <c r="A29" s="118">
        <v>4211</v>
      </c>
      <c r="B29" s="119" t="s">
        <v>392</v>
      </c>
      <c r="C29" s="77" t="s">
        <v>393</v>
      </c>
      <c r="D29" s="121"/>
      <c r="E29" s="124"/>
      <c r="F29" s="123" t="s">
        <v>531</v>
      </c>
    </row>
    <row r="30" spans="1:6" ht="12.75">
      <c r="A30" s="118">
        <v>4212</v>
      </c>
      <c r="B30" s="125" t="s">
        <v>951</v>
      </c>
      <c r="C30" s="77" t="s">
        <v>394</v>
      </c>
      <c r="D30" s="121">
        <f>E30</f>
        <v>25873</v>
      </c>
      <c r="E30" s="124">
        <f>'[5]Բյուջե-2023'!$H$44+'[5]Բյուջե-2023'!$I$44</f>
        <v>25873</v>
      </c>
      <c r="F30" s="123" t="s">
        <v>531</v>
      </c>
    </row>
    <row r="31" spans="1:6" ht="12.75">
      <c r="A31" s="118">
        <v>4213</v>
      </c>
      <c r="B31" s="119" t="s">
        <v>195</v>
      </c>
      <c r="C31" s="77" t="s">
        <v>395</v>
      </c>
      <c r="D31" s="121">
        <f>E31</f>
        <v>196569</v>
      </c>
      <c r="E31" s="124">
        <f>'[5]Բյուջե-2023'!$J$44+'[5]Բյուջե-2023'!$K$44+'[5]Բյուջե-2023'!$L$44</f>
        <v>196569</v>
      </c>
      <c r="F31" s="123" t="s">
        <v>531</v>
      </c>
    </row>
    <row r="32" spans="1:6" ht="12.75">
      <c r="A32" s="118">
        <v>4214</v>
      </c>
      <c r="B32" s="119" t="s">
        <v>196</v>
      </c>
      <c r="C32" s="77" t="s">
        <v>396</v>
      </c>
      <c r="D32" s="121">
        <f>E32</f>
        <v>2344.4</v>
      </c>
      <c r="E32" s="124">
        <f>'[5]Բյուջե-2023'!$M$44+'[5]Բյուջե-2023'!$O$44+'[5]Բյուջե-2023'!$P$44</f>
        <v>2344.4</v>
      </c>
      <c r="F32" s="123" t="s">
        <v>531</v>
      </c>
    </row>
    <row r="33" spans="1:6" ht="12.75">
      <c r="A33" s="118">
        <v>4215</v>
      </c>
      <c r="B33" s="119" t="s">
        <v>197</v>
      </c>
      <c r="C33" s="77" t="s">
        <v>397</v>
      </c>
      <c r="D33" s="121">
        <f>E33</f>
        <v>200</v>
      </c>
      <c r="E33" s="124">
        <f>'[5]Բյուջե-2023'!$Q$44</f>
        <v>200</v>
      </c>
      <c r="F33" s="123" t="s">
        <v>531</v>
      </c>
    </row>
    <row r="34" spans="1:6" ht="17.25" customHeight="1">
      <c r="A34" s="118">
        <v>4216</v>
      </c>
      <c r="B34" s="119" t="s">
        <v>198</v>
      </c>
      <c r="C34" s="77" t="s">
        <v>398</v>
      </c>
      <c r="D34" s="121">
        <f>E34</f>
        <v>1500</v>
      </c>
      <c r="E34" s="124">
        <f>'[5]Բյուջե-2023'!$R$44</f>
        <v>1500</v>
      </c>
      <c r="F34" s="123" t="s">
        <v>531</v>
      </c>
    </row>
    <row r="35" spans="1:6" ht="13.5" thickBot="1">
      <c r="A35" s="128">
        <v>4217</v>
      </c>
      <c r="B35" s="136" t="s">
        <v>199</v>
      </c>
      <c r="C35" s="78" t="s">
        <v>399</v>
      </c>
      <c r="D35" s="131"/>
      <c r="E35" s="132"/>
      <c r="F35" s="137" t="s">
        <v>531</v>
      </c>
    </row>
    <row r="36" spans="1:6" ht="35.25" thickBot="1">
      <c r="A36" s="114">
        <v>4220</v>
      </c>
      <c r="B36" s="135" t="s">
        <v>952</v>
      </c>
      <c r="C36" s="115" t="s">
        <v>522</v>
      </c>
      <c r="D36" s="116">
        <f>E36</f>
        <v>500</v>
      </c>
      <c r="E36" s="117">
        <f>E38</f>
        <v>500</v>
      </c>
      <c r="F36" s="113" t="s">
        <v>531</v>
      </c>
    </row>
    <row r="37" spans="1:6" ht="13.5" thickBot="1">
      <c r="A37" s="114"/>
      <c r="B37" s="102" t="s">
        <v>259</v>
      </c>
      <c r="C37" s="115"/>
      <c r="D37" s="116"/>
      <c r="E37" s="117"/>
      <c r="F37" s="113"/>
    </row>
    <row r="38" spans="1:6" ht="12.75">
      <c r="A38" s="118">
        <v>4221</v>
      </c>
      <c r="B38" s="119" t="s">
        <v>200</v>
      </c>
      <c r="C38" s="138">
        <v>4221</v>
      </c>
      <c r="D38" s="139">
        <f>E38</f>
        <v>500</v>
      </c>
      <c r="E38" s="124">
        <f>'[5]Բյուջե-2023'!$S$44</f>
        <v>500</v>
      </c>
      <c r="F38" s="123" t="s">
        <v>531</v>
      </c>
    </row>
    <row r="39" spans="1:6" ht="24">
      <c r="A39" s="118">
        <v>4222</v>
      </c>
      <c r="B39" s="119" t="s">
        <v>201</v>
      </c>
      <c r="C39" s="77" t="s">
        <v>484</v>
      </c>
      <c r="D39" s="121"/>
      <c r="E39" s="124"/>
      <c r="F39" s="123" t="s">
        <v>531</v>
      </c>
    </row>
    <row r="40" spans="1:6" ht="13.5" thickBot="1">
      <c r="A40" s="128">
        <v>4223</v>
      </c>
      <c r="B40" s="136" t="s">
        <v>202</v>
      </c>
      <c r="C40" s="78" t="s">
        <v>485</v>
      </c>
      <c r="D40" s="131"/>
      <c r="E40" s="132"/>
      <c r="F40" s="137" t="s">
        <v>531</v>
      </c>
    </row>
    <row r="41" spans="1:6" ht="24" customHeight="1" thickBot="1">
      <c r="A41" s="114">
        <v>4230</v>
      </c>
      <c r="B41" s="135" t="s">
        <v>953</v>
      </c>
      <c r="C41" s="115" t="s">
        <v>522</v>
      </c>
      <c r="D41" s="116">
        <f>E41</f>
        <v>16405.6</v>
      </c>
      <c r="E41" s="140">
        <f>E46+E44+E45+E50+E49+E47+E43</f>
        <v>16405.6</v>
      </c>
      <c r="F41" s="113" t="s">
        <v>531</v>
      </c>
    </row>
    <row r="42" spans="1:6" ht="13.5" thickBot="1">
      <c r="A42" s="114"/>
      <c r="B42" s="102" t="s">
        <v>259</v>
      </c>
      <c r="C42" s="115"/>
      <c r="D42" s="116"/>
      <c r="E42" s="140"/>
      <c r="F42" s="113"/>
    </row>
    <row r="43" spans="1:6" ht="12.75">
      <c r="A43" s="118">
        <v>4231</v>
      </c>
      <c r="B43" s="119" t="s">
        <v>203</v>
      </c>
      <c r="C43" s="77" t="s">
        <v>486</v>
      </c>
      <c r="D43" s="121">
        <f>E43</f>
        <v>0</v>
      </c>
      <c r="E43" s="122"/>
      <c r="F43" s="123" t="s">
        <v>531</v>
      </c>
    </row>
    <row r="44" spans="1:6" ht="12.75">
      <c r="A44" s="118">
        <v>4232</v>
      </c>
      <c r="B44" s="119" t="s">
        <v>204</v>
      </c>
      <c r="C44" s="77" t="s">
        <v>487</v>
      </c>
      <c r="D44" s="121">
        <f>E44</f>
        <v>2354</v>
      </c>
      <c r="E44" s="122">
        <f>'[5]Բյուջե-2023'!$T$44</f>
        <v>2354</v>
      </c>
      <c r="F44" s="123" t="s">
        <v>531</v>
      </c>
    </row>
    <row r="45" spans="1:6" ht="24">
      <c r="A45" s="118">
        <v>4233</v>
      </c>
      <c r="B45" s="119" t="s">
        <v>205</v>
      </c>
      <c r="C45" s="77" t="s">
        <v>488</v>
      </c>
      <c r="D45" s="121"/>
      <c r="E45" s="122">
        <f>'[5]Qaxaqapetaran'!$H$15</f>
        <v>200</v>
      </c>
      <c r="F45" s="123" t="s">
        <v>531</v>
      </c>
    </row>
    <row r="46" spans="1:6" ht="12.75">
      <c r="A46" s="118">
        <v>4234</v>
      </c>
      <c r="B46" s="119" t="s">
        <v>206</v>
      </c>
      <c r="C46" s="77" t="s">
        <v>489</v>
      </c>
      <c r="D46" s="121">
        <f>E46</f>
        <v>2151.6</v>
      </c>
      <c r="E46" s="122">
        <f>'[5]Բյուջե-2023'!$W$44+'[5]Բյուջե-2023'!$X$44+'[5]Բյուջե-2023'!$Y$44</f>
        <v>2151.6</v>
      </c>
      <c r="F46" s="123" t="s">
        <v>531</v>
      </c>
    </row>
    <row r="47" spans="1:6" ht="12.75">
      <c r="A47" s="118">
        <v>4235</v>
      </c>
      <c r="B47" s="141" t="s">
        <v>207</v>
      </c>
      <c r="C47" s="142">
        <v>4235</v>
      </c>
      <c r="D47" s="121"/>
      <c r="E47" s="122"/>
      <c r="F47" s="123" t="s">
        <v>531</v>
      </c>
    </row>
    <row r="48" spans="1:6" ht="24">
      <c r="A48" s="118">
        <v>4236</v>
      </c>
      <c r="B48" s="119" t="s">
        <v>208</v>
      </c>
      <c r="C48" s="77" t="s">
        <v>490</v>
      </c>
      <c r="D48" s="121"/>
      <c r="E48" s="122"/>
      <c r="F48" s="123" t="s">
        <v>531</v>
      </c>
    </row>
    <row r="49" spans="1:6" ht="12.75">
      <c r="A49" s="118">
        <v>4237</v>
      </c>
      <c r="B49" s="119" t="s">
        <v>209</v>
      </c>
      <c r="C49" s="77" t="s">
        <v>491</v>
      </c>
      <c r="D49" s="121">
        <f>E49</f>
        <v>0</v>
      </c>
      <c r="E49" s="122"/>
      <c r="F49" s="123" t="s">
        <v>531</v>
      </c>
    </row>
    <row r="50" spans="1:6" ht="13.5" thickBot="1">
      <c r="A50" s="128">
        <v>4238</v>
      </c>
      <c r="B50" s="136" t="s">
        <v>210</v>
      </c>
      <c r="C50" s="78" t="s">
        <v>492</v>
      </c>
      <c r="D50" s="131">
        <f>E50</f>
        <v>11700</v>
      </c>
      <c r="E50" s="143">
        <f>'[5]Բյուջե-2023'!$AB$44</f>
        <v>11700</v>
      </c>
      <c r="F50" s="137" t="s">
        <v>531</v>
      </c>
    </row>
    <row r="51" spans="1:6" ht="24.75" customHeight="1" thickBot="1">
      <c r="A51" s="114">
        <v>4240</v>
      </c>
      <c r="B51" s="135" t="s">
        <v>954</v>
      </c>
      <c r="C51" s="115" t="s">
        <v>522</v>
      </c>
      <c r="D51" s="131">
        <f>E51</f>
        <v>27983.626</v>
      </c>
      <c r="E51" s="131">
        <f>E53</f>
        <v>27983.626</v>
      </c>
      <c r="F51" s="113" t="s">
        <v>531</v>
      </c>
    </row>
    <row r="52" spans="1:6" ht="13.5" thickBot="1">
      <c r="A52" s="114"/>
      <c r="B52" s="102" t="s">
        <v>259</v>
      </c>
      <c r="C52" s="115"/>
      <c r="D52" s="116"/>
      <c r="E52" s="117"/>
      <c r="F52" s="113"/>
    </row>
    <row r="53" spans="1:6" ht="13.5" thickBot="1">
      <c r="A53" s="128">
        <v>4241</v>
      </c>
      <c r="B53" s="119" t="s">
        <v>211</v>
      </c>
      <c r="C53" s="78" t="s">
        <v>493</v>
      </c>
      <c r="D53" s="131">
        <f>E53</f>
        <v>27983.626</v>
      </c>
      <c r="E53" s="132">
        <f>'[5]Բյուջե-2023'!$AD$44</f>
        <v>27983.626</v>
      </c>
      <c r="F53" s="137" t="s">
        <v>531</v>
      </c>
    </row>
    <row r="54" spans="1:6" ht="28.5" customHeight="1" thickBot="1">
      <c r="A54" s="114">
        <v>4250</v>
      </c>
      <c r="B54" s="135" t="s">
        <v>955</v>
      </c>
      <c r="C54" s="115" t="s">
        <v>522</v>
      </c>
      <c r="D54" s="116">
        <f>E54</f>
        <v>35549.880000000005</v>
      </c>
      <c r="E54" s="117">
        <f>E56+E57</f>
        <v>35549.880000000005</v>
      </c>
      <c r="F54" s="113" t="s">
        <v>531</v>
      </c>
    </row>
    <row r="55" spans="1:6" ht="13.5" thickBot="1">
      <c r="A55" s="114"/>
      <c r="B55" s="102" t="s">
        <v>259</v>
      </c>
      <c r="C55" s="115"/>
      <c r="D55" s="116"/>
      <c r="E55" s="117"/>
      <c r="F55" s="113"/>
    </row>
    <row r="56" spans="1:6" ht="24">
      <c r="A56" s="118">
        <v>4251</v>
      </c>
      <c r="B56" s="119" t="s">
        <v>212</v>
      </c>
      <c r="C56" s="77" t="s">
        <v>494</v>
      </c>
      <c r="D56" s="116">
        <f>E56</f>
        <v>29349.88</v>
      </c>
      <c r="E56" s="116">
        <f>'[5]Բյուջե-2023'!$AE$44</f>
        <v>29349.88</v>
      </c>
      <c r="F56" s="123" t="s">
        <v>531</v>
      </c>
    </row>
    <row r="57" spans="1:6" ht="24.75" thickBot="1">
      <c r="A57" s="128">
        <v>4252</v>
      </c>
      <c r="B57" s="136" t="s">
        <v>213</v>
      </c>
      <c r="C57" s="78" t="s">
        <v>495</v>
      </c>
      <c r="D57" s="131">
        <f>E57</f>
        <v>6200</v>
      </c>
      <c r="E57" s="132">
        <f>'[5]Բյուջե-2023'!$AF$44+'[5]Բյուջե-2023'!$AG$44</f>
        <v>6200</v>
      </c>
      <c r="F57" s="137" t="s">
        <v>531</v>
      </c>
    </row>
    <row r="58" spans="1:6" ht="14.25" customHeight="1" thickBot="1">
      <c r="A58" s="114">
        <v>4260</v>
      </c>
      <c r="B58" s="135" t="s">
        <v>956</v>
      </c>
      <c r="C58" s="115" t="s">
        <v>522</v>
      </c>
      <c r="D58" s="116">
        <f>E58</f>
        <v>18250</v>
      </c>
      <c r="E58" s="117">
        <f>E60+E63+E67+E65+E66</f>
        <v>18250</v>
      </c>
      <c r="F58" s="113" t="s">
        <v>531</v>
      </c>
    </row>
    <row r="59" spans="1:6" ht="13.5" thickBot="1">
      <c r="A59" s="114"/>
      <c r="B59" s="102" t="s">
        <v>259</v>
      </c>
      <c r="C59" s="115"/>
      <c r="D59" s="116"/>
      <c r="E59" s="117"/>
      <c r="F59" s="113"/>
    </row>
    <row r="60" spans="1:6" ht="12.75">
      <c r="A60" s="118">
        <v>4261</v>
      </c>
      <c r="B60" s="119" t="s">
        <v>214</v>
      </c>
      <c r="C60" s="77" t="s">
        <v>496</v>
      </c>
      <c r="D60" s="121">
        <f>E60</f>
        <v>1300</v>
      </c>
      <c r="E60" s="124">
        <f>'[5]Բյուջե-2023'!$AH$44</f>
        <v>1300</v>
      </c>
      <c r="F60" s="123" t="s">
        <v>531</v>
      </c>
    </row>
    <row r="61" spans="1:6" ht="12.75">
      <c r="A61" s="118">
        <v>4262</v>
      </c>
      <c r="B61" s="119" t="s">
        <v>215</v>
      </c>
      <c r="C61" s="77" t="s">
        <v>497</v>
      </c>
      <c r="D61" s="121"/>
      <c r="E61" s="124"/>
      <c r="F61" s="123" t="s">
        <v>531</v>
      </c>
    </row>
    <row r="62" spans="1:6" ht="24">
      <c r="A62" s="118">
        <v>4263</v>
      </c>
      <c r="B62" s="119" t="s">
        <v>406</v>
      </c>
      <c r="C62" s="77" t="s">
        <v>498</v>
      </c>
      <c r="D62" s="121"/>
      <c r="E62" s="124"/>
      <c r="F62" s="123" t="s">
        <v>531</v>
      </c>
    </row>
    <row r="63" spans="1:6" ht="12.75">
      <c r="A63" s="118">
        <v>4264</v>
      </c>
      <c r="B63" s="144" t="s">
        <v>216</v>
      </c>
      <c r="C63" s="77" t="s">
        <v>499</v>
      </c>
      <c r="D63" s="121">
        <f>E63</f>
        <v>12000</v>
      </c>
      <c r="E63" s="124">
        <f>'[5]Բյուջե-2023'!$AI$44</f>
        <v>12000</v>
      </c>
      <c r="F63" s="123" t="s">
        <v>531</v>
      </c>
    </row>
    <row r="64" spans="1:6" ht="24">
      <c r="A64" s="118">
        <v>4265</v>
      </c>
      <c r="B64" s="144" t="s">
        <v>217</v>
      </c>
      <c r="C64" s="77" t="s">
        <v>500</v>
      </c>
      <c r="D64" s="121"/>
      <c r="E64" s="124"/>
      <c r="F64" s="123" t="s">
        <v>531</v>
      </c>
    </row>
    <row r="65" spans="1:6" ht="13.5" thickBot="1">
      <c r="A65" s="118">
        <v>4266</v>
      </c>
      <c r="B65" s="144" t="s">
        <v>218</v>
      </c>
      <c r="C65" s="77" t="s">
        <v>501</v>
      </c>
      <c r="D65" s="131">
        <f>E65</f>
        <v>50</v>
      </c>
      <c r="E65" s="124">
        <f>'[5]Բյուջե-2023'!$AJ$44</f>
        <v>50</v>
      </c>
      <c r="F65" s="123" t="s">
        <v>531</v>
      </c>
    </row>
    <row r="66" spans="1:6" ht="13.5" thickBot="1">
      <c r="A66" s="118">
        <v>4267</v>
      </c>
      <c r="B66" s="144" t="s">
        <v>219</v>
      </c>
      <c r="C66" s="77" t="s">
        <v>502</v>
      </c>
      <c r="D66" s="131">
        <f>E66</f>
        <v>1000</v>
      </c>
      <c r="E66" s="124">
        <f>'[5]Բյուջե-2023'!$AM$44</f>
        <v>1000</v>
      </c>
      <c r="F66" s="123" t="s">
        <v>531</v>
      </c>
    </row>
    <row r="67" spans="1:6" ht="13.5" thickBot="1">
      <c r="A67" s="128">
        <v>4268</v>
      </c>
      <c r="B67" s="145" t="s">
        <v>220</v>
      </c>
      <c r="C67" s="78" t="s">
        <v>503</v>
      </c>
      <c r="D67" s="131">
        <f>E67</f>
        <v>3900</v>
      </c>
      <c r="E67" s="132">
        <f>'[5]Բյուջե-2023'!$AN$44</f>
        <v>3900</v>
      </c>
      <c r="F67" s="137" t="s">
        <v>531</v>
      </c>
    </row>
    <row r="68" spans="1:6" ht="11.25" customHeight="1" thickBot="1">
      <c r="A68" s="111">
        <v>4300</v>
      </c>
      <c r="B68" s="146" t="s">
        <v>957</v>
      </c>
      <c r="C68" s="112" t="s">
        <v>522</v>
      </c>
      <c r="D68" s="104"/>
      <c r="E68" s="105"/>
      <c r="F68" s="134" t="s">
        <v>531</v>
      </c>
    </row>
    <row r="69" spans="1:6" ht="13.5" thickBot="1">
      <c r="A69" s="101"/>
      <c r="B69" s="102" t="s">
        <v>260</v>
      </c>
      <c r="C69" s="103"/>
      <c r="D69" s="104"/>
      <c r="E69" s="105"/>
      <c r="F69" s="106"/>
    </row>
    <row r="70" spans="1:6" ht="13.5" thickBot="1">
      <c r="A70" s="114">
        <v>4310</v>
      </c>
      <c r="B70" s="147" t="s">
        <v>958</v>
      </c>
      <c r="C70" s="115" t="s">
        <v>522</v>
      </c>
      <c r="D70" s="116"/>
      <c r="E70" s="117"/>
      <c r="F70" s="113" t="s">
        <v>531</v>
      </c>
    </row>
    <row r="71" spans="1:6" ht="13.5" thickBot="1">
      <c r="A71" s="114"/>
      <c r="B71" s="102" t="s">
        <v>259</v>
      </c>
      <c r="C71" s="115"/>
      <c r="D71" s="116"/>
      <c r="E71" s="117"/>
      <c r="F71" s="113"/>
    </row>
    <row r="72" spans="1:6" ht="12.75">
      <c r="A72" s="118">
        <v>4311</v>
      </c>
      <c r="B72" s="144" t="s">
        <v>221</v>
      </c>
      <c r="C72" s="77" t="s">
        <v>504</v>
      </c>
      <c r="D72" s="121"/>
      <c r="E72" s="124"/>
      <c r="F72" s="123" t="s">
        <v>531</v>
      </c>
    </row>
    <row r="73" spans="1:6" ht="12.75">
      <c r="A73" s="118">
        <v>4312</v>
      </c>
      <c r="B73" s="144" t="s">
        <v>222</v>
      </c>
      <c r="C73" s="77" t="s">
        <v>505</v>
      </c>
      <c r="D73" s="121"/>
      <c r="E73" s="124"/>
      <c r="F73" s="123" t="s">
        <v>531</v>
      </c>
    </row>
    <row r="74" spans="1:6" ht="13.5" thickBot="1">
      <c r="A74" s="118">
        <v>4320</v>
      </c>
      <c r="B74" s="148" t="s">
        <v>959</v>
      </c>
      <c r="C74" s="126" t="s">
        <v>522</v>
      </c>
      <c r="D74" s="121"/>
      <c r="E74" s="124"/>
      <c r="F74" s="113" t="s">
        <v>531</v>
      </c>
    </row>
    <row r="75" spans="1:6" ht="13.5" thickBot="1">
      <c r="A75" s="114"/>
      <c r="B75" s="102" t="s">
        <v>259</v>
      </c>
      <c r="C75" s="115"/>
      <c r="D75" s="116"/>
      <c r="E75" s="117"/>
      <c r="F75" s="113"/>
    </row>
    <row r="76" spans="1:6" ht="15.75" customHeight="1">
      <c r="A76" s="118">
        <v>4321</v>
      </c>
      <c r="B76" s="144" t="s">
        <v>223</v>
      </c>
      <c r="C76" s="77" t="s">
        <v>506</v>
      </c>
      <c r="D76" s="121"/>
      <c r="E76" s="124"/>
      <c r="F76" s="123" t="s">
        <v>531</v>
      </c>
    </row>
    <row r="77" spans="1:6" ht="13.5" thickBot="1">
      <c r="A77" s="128">
        <v>4322</v>
      </c>
      <c r="B77" s="145" t="s">
        <v>224</v>
      </c>
      <c r="C77" s="78" t="s">
        <v>507</v>
      </c>
      <c r="D77" s="131"/>
      <c r="E77" s="132"/>
      <c r="F77" s="137" t="s">
        <v>531</v>
      </c>
    </row>
    <row r="78" spans="1:6" ht="23.25" thickBot="1">
      <c r="A78" s="114">
        <v>4330</v>
      </c>
      <c r="B78" s="147" t="s">
        <v>960</v>
      </c>
      <c r="C78" s="115" t="s">
        <v>522</v>
      </c>
      <c r="D78" s="116"/>
      <c r="E78" s="117"/>
      <c r="F78" s="113" t="s">
        <v>531</v>
      </c>
    </row>
    <row r="79" spans="1:6" ht="13.5" thickBot="1">
      <c r="A79" s="114"/>
      <c r="B79" s="102" t="s">
        <v>259</v>
      </c>
      <c r="C79" s="115"/>
      <c r="D79" s="116"/>
      <c r="E79" s="117"/>
      <c r="F79" s="113"/>
    </row>
    <row r="80" spans="1:6" ht="24">
      <c r="A80" s="118">
        <v>4331</v>
      </c>
      <c r="B80" s="144" t="s">
        <v>225</v>
      </c>
      <c r="C80" s="77" t="s">
        <v>508</v>
      </c>
      <c r="D80" s="121"/>
      <c r="E80" s="124"/>
      <c r="F80" s="123" t="s">
        <v>531</v>
      </c>
    </row>
    <row r="81" spans="1:6" ht="12.75">
      <c r="A81" s="118">
        <v>4332</v>
      </c>
      <c r="B81" s="144" t="s">
        <v>226</v>
      </c>
      <c r="C81" s="77" t="s">
        <v>509</v>
      </c>
      <c r="D81" s="121"/>
      <c r="E81" s="124"/>
      <c r="F81" s="123" t="s">
        <v>531</v>
      </c>
    </row>
    <row r="82" spans="1:6" ht="13.5" thickBot="1">
      <c r="A82" s="128">
        <v>4333</v>
      </c>
      <c r="B82" s="145" t="s">
        <v>227</v>
      </c>
      <c r="C82" s="78" t="s">
        <v>510</v>
      </c>
      <c r="D82" s="149"/>
      <c r="E82" s="132"/>
      <c r="F82" s="137" t="s">
        <v>531</v>
      </c>
    </row>
    <row r="83" spans="1:6" ht="13.5" customHeight="1" thickBot="1">
      <c r="A83" s="111">
        <v>4400</v>
      </c>
      <c r="B83" s="150" t="s">
        <v>961</v>
      </c>
      <c r="C83" s="112" t="s">
        <v>522</v>
      </c>
      <c r="D83" s="151">
        <f>E83</f>
        <v>942869</v>
      </c>
      <c r="E83" s="152">
        <f>E85+E89</f>
        <v>942869</v>
      </c>
      <c r="F83" s="134" t="s">
        <v>531</v>
      </c>
    </row>
    <row r="84" spans="1:6" ht="13.5" thickBot="1">
      <c r="A84" s="101"/>
      <c r="B84" s="102" t="s">
        <v>260</v>
      </c>
      <c r="C84" s="103"/>
      <c r="D84" s="153"/>
      <c r="E84" s="154"/>
      <c r="F84" s="106"/>
    </row>
    <row r="85" spans="1:6" ht="24.75" customHeight="1" thickBot="1">
      <c r="A85" s="114">
        <v>4410</v>
      </c>
      <c r="B85" s="147" t="s">
        <v>962</v>
      </c>
      <c r="C85" s="115" t="s">
        <v>522</v>
      </c>
      <c r="D85" s="155">
        <f>E85</f>
        <v>941081</v>
      </c>
      <c r="E85" s="140">
        <f>E87</f>
        <v>941081</v>
      </c>
      <c r="F85" s="113" t="s">
        <v>531</v>
      </c>
    </row>
    <row r="86" spans="1:6" ht="13.5" thickBot="1">
      <c r="A86" s="114"/>
      <c r="B86" s="102" t="s">
        <v>259</v>
      </c>
      <c r="C86" s="115"/>
      <c r="D86" s="155"/>
      <c r="E86" s="117"/>
      <c r="F86" s="113"/>
    </row>
    <row r="87" spans="1:6" ht="24">
      <c r="A87" s="118">
        <v>4411</v>
      </c>
      <c r="B87" s="144" t="s">
        <v>228</v>
      </c>
      <c r="C87" s="77" t="s">
        <v>511</v>
      </c>
      <c r="D87" s="156">
        <f>E87</f>
        <v>941081</v>
      </c>
      <c r="E87" s="122">
        <f>'[5]Բյուջե-2023'!$C$24</f>
        <v>941081</v>
      </c>
      <c r="F87" s="123" t="s">
        <v>531</v>
      </c>
    </row>
    <row r="88" spans="1:6" ht="24">
      <c r="A88" s="118">
        <v>4412</v>
      </c>
      <c r="B88" s="144" t="s">
        <v>257</v>
      </c>
      <c r="C88" s="77" t="s">
        <v>512</v>
      </c>
      <c r="D88" s="156"/>
      <c r="E88" s="124"/>
      <c r="F88" s="123" t="s">
        <v>531</v>
      </c>
    </row>
    <row r="89" spans="1:6" ht="35.25" thickBot="1">
      <c r="A89" s="118">
        <v>4420</v>
      </c>
      <c r="B89" s="148" t="s">
        <v>963</v>
      </c>
      <c r="C89" s="126" t="s">
        <v>522</v>
      </c>
      <c r="D89" s="121">
        <f>D91</f>
        <v>1788</v>
      </c>
      <c r="E89" s="124">
        <f>E91</f>
        <v>1788</v>
      </c>
      <c r="F89" s="113" t="s">
        <v>531</v>
      </c>
    </row>
    <row r="90" spans="1:6" ht="13.5" thickBot="1">
      <c r="A90" s="114"/>
      <c r="B90" s="102" t="s">
        <v>259</v>
      </c>
      <c r="C90" s="115"/>
      <c r="D90" s="116"/>
      <c r="E90" s="117"/>
      <c r="F90" s="113"/>
    </row>
    <row r="91" spans="1:6" ht="24">
      <c r="A91" s="118">
        <v>4421</v>
      </c>
      <c r="B91" s="144" t="s">
        <v>403</v>
      </c>
      <c r="C91" s="77" t="s">
        <v>513</v>
      </c>
      <c r="D91" s="121">
        <f>E91</f>
        <v>1788</v>
      </c>
      <c r="E91" s="124">
        <f>'[5]Բյուջե-2023'!$AX$44</f>
        <v>1788</v>
      </c>
      <c r="F91" s="123" t="s">
        <v>531</v>
      </c>
    </row>
    <row r="92" spans="1:6" ht="24.75" thickBot="1">
      <c r="A92" s="128">
        <v>4422</v>
      </c>
      <c r="B92" s="145" t="s">
        <v>317</v>
      </c>
      <c r="C92" s="78" t="s">
        <v>514</v>
      </c>
      <c r="D92" s="131"/>
      <c r="E92" s="132"/>
      <c r="F92" s="137" t="s">
        <v>531</v>
      </c>
    </row>
    <row r="93" spans="1:6" ht="23.25" thickBot="1">
      <c r="A93" s="157">
        <v>4500</v>
      </c>
      <c r="B93" s="737" t="s">
        <v>964</v>
      </c>
      <c r="C93" s="158" t="s">
        <v>522</v>
      </c>
      <c r="D93" s="159">
        <f>E93</f>
        <v>2000</v>
      </c>
      <c r="E93" s="160">
        <f>E94+E116</f>
        <v>2000</v>
      </c>
      <c r="F93" s="161" t="s">
        <v>531</v>
      </c>
    </row>
    <row r="94" spans="1:6" ht="13.5" thickBot="1">
      <c r="A94" s="101"/>
      <c r="B94" s="102" t="s">
        <v>260</v>
      </c>
      <c r="C94" s="103"/>
      <c r="D94" s="162">
        <f>E94</f>
        <v>0</v>
      </c>
      <c r="E94" s="152">
        <f>E104</f>
        <v>0</v>
      </c>
      <c r="F94" s="106"/>
    </row>
    <row r="95" spans="1:6" ht="24.75" thickBot="1">
      <c r="A95" s="114">
        <v>4510</v>
      </c>
      <c r="B95" s="147" t="s">
        <v>965</v>
      </c>
      <c r="C95" s="115" t="s">
        <v>522</v>
      </c>
      <c r="D95" s="116"/>
      <c r="E95" s="117"/>
      <c r="F95" s="113" t="s">
        <v>531</v>
      </c>
    </row>
    <row r="96" spans="1:6" ht="13.5" thickBot="1">
      <c r="A96" s="114"/>
      <c r="B96" s="102" t="s">
        <v>259</v>
      </c>
      <c r="C96" s="115"/>
      <c r="D96" s="116"/>
      <c r="E96" s="117"/>
      <c r="F96" s="113"/>
    </row>
    <row r="97" spans="1:6" ht="24">
      <c r="A97" s="118">
        <v>4511</v>
      </c>
      <c r="B97" s="163" t="s">
        <v>966</v>
      </c>
      <c r="C97" s="77" t="s">
        <v>515</v>
      </c>
      <c r="D97" s="121"/>
      <c r="E97" s="124"/>
      <c r="F97" s="123" t="s">
        <v>531</v>
      </c>
    </row>
    <row r="98" spans="1:6" ht="24.75" thickBot="1">
      <c r="A98" s="128">
        <v>4512</v>
      </c>
      <c r="B98" s="145" t="s">
        <v>318</v>
      </c>
      <c r="C98" s="78" t="s">
        <v>516</v>
      </c>
      <c r="D98" s="131"/>
      <c r="E98" s="132"/>
      <c r="F98" s="137" t="s">
        <v>531</v>
      </c>
    </row>
    <row r="99" spans="1:6" ht="24.75" thickBot="1">
      <c r="A99" s="114">
        <v>4520</v>
      </c>
      <c r="B99" s="147" t="s">
        <v>967</v>
      </c>
      <c r="C99" s="115" t="s">
        <v>522</v>
      </c>
      <c r="D99" s="116"/>
      <c r="E99" s="117"/>
      <c r="F99" s="113" t="s">
        <v>531</v>
      </c>
    </row>
    <row r="100" spans="1:6" ht="13.5" thickBot="1">
      <c r="A100" s="114"/>
      <c r="B100" s="102" t="s">
        <v>259</v>
      </c>
      <c r="C100" s="115"/>
      <c r="D100" s="116"/>
      <c r="E100" s="117"/>
      <c r="F100" s="113"/>
    </row>
    <row r="101" spans="1:6" ht="30" customHeight="1">
      <c r="A101" s="118">
        <v>4521</v>
      </c>
      <c r="B101" s="144" t="s">
        <v>274</v>
      </c>
      <c r="C101" s="77" t="s">
        <v>517</v>
      </c>
      <c r="D101" s="121"/>
      <c r="E101" s="124"/>
      <c r="F101" s="123" t="s">
        <v>531</v>
      </c>
    </row>
    <row r="102" spans="1:6" ht="24">
      <c r="A102" s="118">
        <v>4522</v>
      </c>
      <c r="B102" s="144" t="s">
        <v>286</v>
      </c>
      <c r="C102" s="77" t="s">
        <v>518</v>
      </c>
      <c r="D102" s="121"/>
      <c r="E102" s="124"/>
      <c r="F102" s="123" t="s">
        <v>531</v>
      </c>
    </row>
    <row r="103" spans="1:6" ht="38.25" customHeight="1" thickBot="1">
      <c r="A103" s="118">
        <v>4530</v>
      </c>
      <c r="B103" s="148" t="s">
        <v>968</v>
      </c>
      <c r="C103" s="126" t="s">
        <v>522</v>
      </c>
      <c r="D103" s="121"/>
      <c r="E103" s="124"/>
      <c r="F103" s="113" t="s">
        <v>531</v>
      </c>
    </row>
    <row r="104" spans="1:6" ht="13.5" thickBot="1">
      <c r="A104" s="114"/>
      <c r="B104" s="102" t="s">
        <v>259</v>
      </c>
      <c r="C104" s="115"/>
      <c r="D104" s="116">
        <f>E104</f>
        <v>0</v>
      </c>
      <c r="E104" s="140">
        <f>E105</f>
        <v>0</v>
      </c>
      <c r="F104" s="113"/>
    </row>
    <row r="105" spans="1:6" ht="38.25" customHeight="1">
      <c r="A105" s="118">
        <v>4531</v>
      </c>
      <c r="B105" s="164" t="s">
        <v>275</v>
      </c>
      <c r="C105" s="120" t="s">
        <v>414</v>
      </c>
      <c r="D105" s="121">
        <f>E105</f>
        <v>0</v>
      </c>
      <c r="E105" s="122"/>
      <c r="F105" s="113" t="s">
        <v>531</v>
      </c>
    </row>
    <row r="106" spans="1:6" ht="38.25" customHeight="1">
      <c r="A106" s="118">
        <v>4532</v>
      </c>
      <c r="B106" s="164" t="s">
        <v>276</v>
      </c>
      <c r="C106" s="77" t="s">
        <v>415</v>
      </c>
      <c r="D106" s="121"/>
      <c r="E106" s="124"/>
      <c r="F106" s="113" t="s">
        <v>531</v>
      </c>
    </row>
    <row r="107" spans="1:6" ht="24">
      <c r="A107" s="165">
        <v>4533</v>
      </c>
      <c r="B107" s="166" t="s">
        <v>969</v>
      </c>
      <c r="C107" s="167" t="s">
        <v>416</v>
      </c>
      <c r="D107" s="168"/>
      <c r="E107" s="169"/>
      <c r="F107" s="113" t="s">
        <v>531</v>
      </c>
    </row>
    <row r="108" spans="1:6" ht="12.75">
      <c r="A108" s="165"/>
      <c r="B108" s="170" t="s">
        <v>260</v>
      </c>
      <c r="C108" s="77"/>
      <c r="D108" s="121"/>
      <c r="E108" s="124"/>
      <c r="F108" s="123"/>
    </row>
    <row r="109" spans="1:6" ht="24">
      <c r="A109" s="165">
        <v>4534</v>
      </c>
      <c r="B109" s="170" t="s">
        <v>152</v>
      </c>
      <c r="C109" s="77"/>
      <c r="D109" s="121"/>
      <c r="E109" s="124"/>
      <c r="F109" s="113" t="s">
        <v>531</v>
      </c>
    </row>
    <row r="110" spans="1:6" ht="12.75">
      <c r="A110" s="165"/>
      <c r="B110" s="170" t="s">
        <v>266</v>
      </c>
      <c r="C110" s="77"/>
      <c r="D110" s="121"/>
      <c r="E110" s="124"/>
      <c r="F110" s="113"/>
    </row>
    <row r="111" spans="1:6" ht="21.75" customHeight="1">
      <c r="A111" s="171">
        <v>4535</v>
      </c>
      <c r="B111" s="170" t="s">
        <v>265</v>
      </c>
      <c r="C111" s="77"/>
      <c r="D111" s="121"/>
      <c r="E111" s="124"/>
      <c r="F111" s="113" t="s">
        <v>531</v>
      </c>
    </row>
    <row r="112" spans="1:6" ht="12.75">
      <c r="A112" s="118">
        <v>4536</v>
      </c>
      <c r="B112" s="170" t="s">
        <v>267</v>
      </c>
      <c r="C112" s="77"/>
      <c r="D112" s="121"/>
      <c r="E112" s="124"/>
      <c r="F112" s="113" t="s">
        <v>531</v>
      </c>
    </row>
    <row r="113" spans="1:6" ht="12.75">
      <c r="A113" s="118">
        <v>4537</v>
      </c>
      <c r="B113" s="170" t="s">
        <v>268</v>
      </c>
      <c r="C113" s="77"/>
      <c r="D113" s="121"/>
      <c r="E113" s="124"/>
      <c r="F113" s="113" t="s">
        <v>531</v>
      </c>
    </row>
    <row r="114" spans="1:6" ht="13.5" thickBot="1">
      <c r="A114" s="165">
        <v>4538</v>
      </c>
      <c r="B114" s="172" t="s">
        <v>270</v>
      </c>
      <c r="C114" s="167"/>
      <c r="D114" s="168"/>
      <c r="E114" s="169"/>
      <c r="F114" s="173" t="s">
        <v>531</v>
      </c>
    </row>
    <row r="115" spans="1:6" ht="35.25" thickBot="1">
      <c r="A115" s="111">
        <v>4540</v>
      </c>
      <c r="B115" s="146" t="s">
        <v>970</v>
      </c>
      <c r="C115" s="112" t="s">
        <v>522</v>
      </c>
      <c r="D115" s="104">
        <f>E115</f>
        <v>2000</v>
      </c>
      <c r="E115" s="110">
        <f>E116</f>
        <v>2000</v>
      </c>
      <c r="F115" s="174" t="s">
        <v>531</v>
      </c>
    </row>
    <row r="116" spans="1:6" ht="12.75">
      <c r="A116" s="114"/>
      <c r="B116" s="175" t="s">
        <v>259</v>
      </c>
      <c r="C116" s="115"/>
      <c r="D116" s="116">
        <f>E116</f>
        <v>2000</v>
      </c>
      <c r="E116" s="117">
        <f>E119</f>
        <v>2000</v>
      </c>
      <c r="F116" s="113"/>
    </row>
    <row r="117" spans="1:6" ht="38.25" customHeight="1">
      <c r="A117" s="118">
        <v>4541</v>
      </c>
      <c r="B117" s="176" t="s">
        <v>417</v>
      </c>
      <c r="C117" s="77" t="s">
        <v>419</v>
      </c>
      <c r="D117" s="121"/>
      <c r="E117" s="177"/>
      <c r="F117" s="113" t="s">
        <v>531</v>
      </c>
    </row>
    <row r="118" spans="1:6" ht="38.25" customHeight="1">
      <c r="A118" s="118">
        <v>4542</v>
      </c>
      <c r="B118" s="164" t="s">
        <v>418</v>
      </c>
      <c r="C118" s="77" t="s">
        <v>420</v>
      </c>
      <c r="D118" s="121"/>
      <c r="E118" s="177"/>
      <c r="F118" s="113" t="s">
        <v>531</v>
      </c>
    </row>
    <row r="119" spans="1:6" ht="14.25" customHeight="1" thickBot="1">
      <c r="A119" s="128">
        <v>4543</v>
      </c>
      <c r="B119" s="178" t="s">
        <v>971</v>
      </c>
      <c r="C119" s="78" t="s">
        <v>421</v>
      </c>
      <c r="D119" s="131">
        <f>E119</f>
        <v>2000</v>
      </c>
      <c r="E119" s="131">
        <f>'[5]Բյուջե-2023'!$AQ$44</f>
        <v>2000</v>
      </c>
      <c r="F119" s="137" t="s">
        <v>531</v>
      </c>
    </row>
    <row r="120" spans="1:6" ht="12.75">
      <c r="A120" s="165"/>
      <c r="B120" s="170" t="s">
        <v>260</v>
      </c>
      <c r="C120" s="77"/>
      <c r="D120" s="121"/>
      <c r="E120" s="124"/>
      <c r="F120" s="113"/>
    </row>
    <row r="121" spans="1:6" ht="15" customHeight="1">
      <c r="A121" s="165">
        <v>4544</v>
      </c>
      <c r="B121" s="170" t="s">
        <v>153</v>
      </c>
      <c r="C121" s="77"/>
      <c r="D121" s="121"/>
      <c r="E121" s="124"/>
      <c r="F121" s="113" t="s">
        <v>531</v>
      </c>
    </row>
    <row r="122" spans="1:6" ht="12.75">
      <c r="A122" s="165"/>
      <c r="B122" s="170" t="s">
        <v>266</v>
      </c>
      <c r="C122" s="77"/>
      <c r="D122" s="121"/>
      <c r="E122" s="124"/>
      <c r="F122" s="113"/>
    </row>
    <row r="123" spans="1:6" ht="21" customHeight="1">
      <c r="A123" s="171">
        <v>4545</v>
      </c>
      <c r="B123" s="170" t="s">
        <v>265</v>
      </c>
      <c r="C123" s="77"/>
      <c r="D123" s="121"/>
      <c r="E123" s="124"/>
      <c r="F123" s="113" t="s">
        <v>531</v>
      </c>
    </row>
    <row r="124" spans="1:6" ht="12.75">
      <c r="A124" s="118">
        <v>4546</v>
      </c>
      <c r="B124" s="179" t="s">
        <v>269</v>
      </c>
      <c r="C124" s="77"/>
      <c r="D124" s="121"/>
      <c r="E124" s="124"/>
      <c r="F124" s="113" t="s">
        <v>531</v>
      </c>
    </row>
    <row r="125" spans="1:6" ht="12.75">
      <c r="A125" s="118">
        <v>4547</v>
      </c>
      <c r="B125" s="170" t="s">
        <v>268</v>
      </c>
      <c r="C125" s="77"/>
      <c r="D125" s="121"/>
      <c r="E125" s="124"/>
      <c r="F125" s="113" t="s">
        <v>531</v>
      </c>
    </row>
    <row r="126" spans="1:6" ht="13.5" thickBot="1">
      <c r="A126" s="165">
        <v>4548</v>
      </c>
      <c r="B126" s="172" t="s">
        <v>270</v>
      </c>
      <c r="C126" s="167"/>
      <c r="D126" s="168"/>
      <c r="E126" s="169"/>
      <c r="F126" s="113" t="s">
        <v>531</v>
      </c>
    </row>
    <row r="127" spans="1:6" ht="24.75" customHeight="1" thickBot="1">
      <c r="A127" s="111">
        <v>4600</v>
      </c>
      <c r="B127" s="146" t="s">
        <v>972</v>
      </c>
      <c r="C127" s="112" t="s">
        <v>522</v>
      </c>
      <c r="D127" s="162">
        <f>E127</f>
        <v>42070</v>
      </c>
      <c r="E127" s="180">
        <f>E129</f>
        <v>42070</v>
      </c>
      <c r="F127" s="134" t="s">
        <v>531</v>
      </c>
    </row>
    <row r="128" spans="1:6" ht="13.5" thickBot="1">
      <c r="A128" s="181"/>
      <c r="B128" s="182" t="s">
        <v>260</v>
      </c>
      <c r="C128" s="103"/>
      <c r="D128" s="162"/>
      <c r="E128" s="180"/>
      <c r="F128" s="106"/>
    </row>
    <row r="129" spans="1:6" ht="12.75">
      <c r="A129" s="183">
        <v>4610</v>
      </c>
      <c r="B129" s="184" t="s">
        <v>290</v>
      </c>
      <c r="C129" s="185"/>
      <c r="D129" s="186">
        <f>E129</f>
        <v>42070</v>
      </c>
      <c r="E129" s="187">
        <f>E133</f>
        <v>42070</v>
      </c>
      <c r="F129" s="188" t="s">
        <v>532</v>
      </c>
    </row>
    <row r="130" spans="1:6" ht="12.75">
      <c r="A130" s="189"/>
      <c r="B130" s="190" t="s">
        <v>260</v>
      </c>
      <c r="C130" s="191"/>
      <c r="D130" s="121"/>
      <c r="E130" s="124"/>
      <c r="F130" s="123"/>
    </row>
    <row r="131" spans="1:6" ht="38.25">
      <c r="A131" s="189">
        <v>4610</v>
      </c>
      <c r="B131" s="192" t="s">
        <v>170</v>
      </c>
      <c r="C131" s="193" t="s">
        <v>169</v>
      </c>
      <c r="D131" s="116"/>
      <c r="E131" s="117"/>
      <c r="F131" s="123" t="s">
        <v>531</v>
      </c>
    </row>
    <row r="132" spans="1:6" ht="26.25" thickBot="1">
      <c r="A132" s="189">
        <v>4620</v>
      </c>
      <c r="B132" s="194" t="s">
        <v>292</v>
      </c>
      <c r="C132" s="193" t="s">
        <v>291</v>
      </c>
      <c r="D132" s="116"/>
      <c r="E132" s="117"/>
      <c r="F132" s="123" t="s">
        <v>531</v>
      </c>
    </row>
    <row r="133" spans="1:6" ht="23.25" customHeight="1" thickBot="1">
      <c r="A133" s="195">
        <v>4630</v>
      </c>
      <c r="B133" s="196" t="s">
        <v>973</v>
      </c>
      <c r="C133" s="197" t="s">
        <v>522</v>
      </c>
      <c r="D133" s="116">
        <f>E133</f>
        <v>42070</v>
      </c>
      <c r="E133" s="117">
        <f>E138+E136+E135</f>
        <v>42070</v>
      </c>
      <c r="F133" s="123" t="s">
        <v>531</v>
      </c>
    </row>
    <row r="134" spans="1:6" ht="13.5" thickBot="1">
      <c r="A134" s="195"/>
      <c r="B134" s="198" t="s">
        <v>259</v>
      </c>
      <c r="C134" s="197"/>
      <c r="D134" s="116"/>
      <c r="E134" s="117"/>
      <c r="F134" s="123"/>
    </row>
    <row r="135" spans="1:6" ht="12.75">
      <c r="A135" s="199">
        <v>4631</v>
      </c>
      <c r="B135" s="200" t="s">
        <v>1028</v>
      </c>
      <c r="C135" s="201" t="s">
        <v>1027</v>
      </c>
      <c r="D135" s="121">
        <f>E135</f>
        <v>270</v>
      </c>
      <c r="E135" s="124">
        <f>'[5]Բյուջե-2023'!$AT$44</f>
        <v>270</v>
      </c>
      <c r="F135" s="123" t="s">
        <v>531</v>
      </c>
    </row>
    <row r="136" spans="1:6" ht="25.5" customHeight="1">
      <c r="A136" s="199">
        <v>4632</v>
      </c>
      <c r="B136" s="202" t="s">
        <v>424</v>
      </c>
      <c r="C136" s="201" t="s">
        <v>422</v>
      </c>
      <c r="D136" s="121"/>
      <c r="E136" s="124"/>
      <c r="F136" s="123" t="s">
        <v>531</v>
      </c>
    </row>
    <row r="137" spans="1:6" ht="17.25" customHeight="1">
      <c r="A137" s="199">
        <v>4633</v>
      </c>
      <c r="B137" s="200" t="s">
        <v>425</v>
      </c>
      <c r="C137" s="201" t="s">
        <v>423</v>
      </c>
      <c r="D137" s="121"/>
      <c r="E137" s="124"/>
      <c r="F137" s="123" t="s">
        <v>531</v>
      </c>
    </row>
    <row r="138" spans="1:6" ht="14.25" customHeight="1">
      <c r="A138" s="199">
        <v>4634</v>
      </c>
      <c r="B138" s="200" t="s">
        <v>426</v>
      </c>
      <c r="C138" s="201" t="s">
        <v>150</v>
      </c>
      <c r="D138" s="121">
        <f>E138</f>
        <v>41800</v>
      </c>
      <c r="E138" s="124">
        <f>'[5]Բյուջե-2023'!$AR$44</f>
        <v>41800</v>
      </c>
      <c r="F138" s="123" t="s">
        <v>531</v>
      </c>
    </row>
    <row r="139" spans="1:6" ht="13.5" thickBot="1">
      <c r="A139" s="199">
        <v>4640</v>
      </c>
      <c r="B139" s="203" t="s">
        <v>974</v>
      </c>
      <c r="C139" s="204" t="s">
        <v>522</v>
      </c>
      <c r="D139" s="121"/>
      <c r="E139" s="124"/>
      <c r="F139" s="123" t="s">
        <v>531</v>
      </c>
    </row>
    <row r="140" spans="1:6" ht="13.5" thickBot="1">
      <c r="A140" s="195"/>
      <c r="B140" s="198" t="s">
        <v>259</v>
      </c>
      <c r="C140" s="197"/>
      <c r="D140" s="116"/>
      <c r="E140" s="117"/>
      <c r="F140" s="113"/>
    </row>
    <row r="141" spans="1:6" ht="13.5" thickBot="1">
      <c r="A141" s="205">
        <v>4641</v>
      </c>
      <c r="B141" s="206" t="s">
        <v>427</v>
      </c>
      <c r="C141" s="207" t="s">
        <v>428</v>
      </c>
      <c r="D141" s="131"/>
      <c r="E141" s="132"/>
      <c r="F141" s="137" t="s">
        <v>531</v>
      </c>
    </row>
    <row r="142" spans="1:6" ht="13.5" customHeight="1" thickBot="1">
      <c r="A142" s="101">
        <v>4700</v>
      </c>
      <c r="B142" s="208" t="s">
        <v>975</v>
      </c>
      <c r="C142" s="112" t="s">
        <v>522</v>
      </c>
      <c r="D142" s="151">
        <f>E142</f>
        <v>185594.553</v>
      </c>
      <c r="E142" s="152">
        <f>E144+E148+E167</f>
        <v>185594.553</v>
      </c>
      <c r="F142" s="134"/>
    </row>
    <row r="143" spans="1:6" ht="13.5" thickBot="1">
      <c r="A143" s="101"/>
      <c r="B143" s="102" t="s">
        <v>260</v>
      </c>
      <c r="C143" s="103"/>
      <c r="D143" s="104"/>
      <c r="E143" s="105"/>
      <c r="F143" s="106"/>
    </row>
    <row r="144" spans="1:6" ht="22.5" customHeight="1" thickBot="1">
      <c r="A144" s="114">
        <v>4710</v>
      </c>
      <c r="B144" s="135" t="s">
        <v>976</v>
      </c>
      <c r="C144" s="115" t="s">
        <v>522</v>
      </c>
      <c r="D144" s="209">
        <f>E144</f>
        <v>0</v>
      </c>
      <c r="E144" s="210">
        <f>E147</f>
        <v>0</v>
      </c>
      <c r="F144" s="113" t="s">
        <v>531</v>
      </c>
    </row>
    <row r="145" spans="1:6" ht="13.5" thickBot="1">
      <c r="A145" s="114"/>
      <c r="B145" s="102" t="s">
        <v>259</v>
      </c>
      <c r="C145" s="115"/>
      <c r="D145" s="116"/>
      <c r="E145" s="117"/>
      <c r="F145" s="113"/>
    </row>
    <row r="146" spans="1:6" ht="51" customHeight="1">
      <c r="A146" s="118">
        <v>4711</v>
      </c>
      <c r="B146" s="119" t="s">
        <v>171</v>
      </c>
      <c r="C146" s="77" t="s">
        <v>429</v>
      </c>
      <c r="D146" s="121"/>
      <c r="E146" s="124"/>
      <c r="F146" s="123" t="s">
        <v>531</v>
      </c>
    </row>
    <row r="147" spans="1:6" ht="29.25" customHeight="1" thickBot="1">
      <c r="A147" s="128">
        <v>4712</v>
      </c>
      <c r="B147" s="145" t="s">
        <v>445</v>
      </c>
      <c r="C147" s="78" t="s">
        <v>430</v>
      </c>
      <c r="D147" s="131">
        <f>E147</f>
        <v>0</v>
      </c>
      <c r="E147" s="132">
        <f>'[5]Բյուջե-2023'!$AS$44</f>
        <v>0</v>
      </c>
      <c r="F147" s="137" t="s">
        <v>531</v>
      </c>
    </row>
    <row r="148" spans="1:6" ht="50.25" customHeight="1" thickBot="1">
      <c r="A148" s="114">
        <v>4720</v>
      </c>
      <c r="B148" s="147" t="s">
        <v>977</v>
      </c>
      <c r="C148" s="211" t="s">
        <v>531</v>
      </c>
      <c r="D148" s="209">
        <f>E148</f>
        <v>5572</v>
      </c>
      <c r="E148" s="210">
        <f>E151+E152+E150</f>
        <v>5572</v>
      </c>
      <c r="F148" s="137" t="s">
        <v>531</v>
      </c>
    </row>
    <row r="149" spans="1:6" ht="13.5" thickBot="1">
      <c r="A149" s="114"/>
      <c r="B149" s="102" t="s">
        <v>259</v>
      </c>
      <c r="C149" s="115"/>
      <c r="D149" s="116"/>
      <c r="E149" s="117"/>
      <c r="F149" s="113"/>
    </row>
    <row r="150" spans="1:6" ht="15.75" customHeight="1">
      <c r="A150" s="118">
        <v>4721</v>
      </c>
      <c r="B150" s="144" t="s">
        <v>319</v>
      </c>
      <c r="C150" s="77" t="s">
        <v>446</v>
      </c>
      <c r="D150" s="121">
        <f>E150</f>
        <v>0</v>
      </c>
      <c r="E150" s="124"/>
      <c r="F150" s="123" t="s">
        <v>531</v>
      </c>
    </row>
    <row r="151" spans="1:6" ht="12.75">
      <c r="A151" s="118">
        <v>4722</v>
      </c>
      <c r="B151" s="144" t="s">
        <v>320</v>
      </c>
      <c r="C151" s="212">
        <v>4822</v>
      </c>
      <c r="D151" s="121"/>
      <c r="E151" s="124"/>
      <c r="F151" s="123" t="s">
        <v>531</v>
      </c>
    </row>
    <row r="152" spans="1:6" ht="12.75">
      <c r="A152" s="118">
        <v>4723</v>
      </c>
      <c r="B152" s="144" t="s">
        <v>449</v>
      </c>
      <c r="C152" s="77" t="s">
        <v>447</v>
      </c>
      <c r="D152" s="121">
        <f>E152</f>
        <v>5572</v>
      </c>
      <c r="E152" s="124">
        <f>'[5]Բյուջե-2023'!$AU$44</f>
        <v>5572</v>
      </c>
      <c r="F152" s="123" t="s">
        <v>531</v>
      </c>
    </row>
    <row r="153" spans="1:6" ht="24.75" thickBot="1">
      <c r="A153" s="128">
        <v>4724</v>
      </c>
      <c r="B153" s="145" t="s">
        <v>450</v>
      </c>
      <c r="C153" s="78" t="s">
        <v>448</v>
      </c>
      <c r="D153" s="131"/>
      <c r="E153" s="132"/>
      <c r="F153" s="137" t="s">
        <v>531</v>
      </c>
    </row>
    <row r="154" spans="1:6" ht="24.75" thickBot="1">
      <c r="A154" s="114">
        <v>4730</v>
      </c>
      <c r="B154" s="147" t="s">
        <v>978</v>
      </c>
      <c r="C154" s="115" t="s">
        <v>522</v>
      </c>
      <c r="D154" s="116"/>
      <c r="E154" s="117"/>
      <c r="F154" s="113" t="s">
        <v>531</v>
      </c>
    </row>
    <row r="155" spans="1:6" ht="13.5" thickBot="1">
      <c r="A155" s="114"/>
      <c r="B155" s="102" t="s">
        <v>259</v>
      </c>
      <c r="C155" s="115"/>
      <c r="D155" s="116"/>
      <c r="E155" s="117"/>
      <c r="F155" s="113"/>
    </row>
    <row r="156" spans="1:6" ht="24">
      <c r="A156" s="118">
        <v>4731</v>
      </c>
      <c r="B156" s="163" t="s">
        <v>979</v>
      </c>
      <c r="C156" s="77" t="s">
        <v>451</v>
      </c>
      <c r="D156" s="121"/>
      <c r="E156" s="124"/>
      <c r="F156" s="123" t="s">
        <v>531</v>
      </c>
    </row>
    <row r="157" spans="1:6" ht="47.25" thickBot="1">
      <c r="A157" s="118">
        <v>4740</v>
      </c>
      <c r="B157" s="213" t="s">
        <v>980</v>
      </c>
      <c r="C157" s="126" t="s">
        <v>522</v>
      </c>
      <c r="D157" s="121"/>
      <c r="E157" s="124"/>
      <c r="F157" s="123" t="s">
        <v>531</v>
      </c>
    </row>
    <row r="158" spans="1:6" ht="13.5" thickBot="1">
      <c r="A158" s="114"/>
      <c r="B158" s="102" t="s">
        <v>259</v>
      </c>
      <c r="C158" s="115"/>
      <c r="D158" s="116"/>
      <c r="E158" s="117"/>
      <c r="F158" s="113"/>
    </row>
    <row r="159" spans="1:6" ht="27.75" customHeight="1">
      <c r="A159" s="118">
        <v>4741</v>
      </c>
      <c r="B159" s="144" t="s">
        <v>321</v>
      </c>
      <c r="C159" s="77" t="s">
        <v>452</v>
      </c>
      <c r="D159" s="121"/>
      <c r="E159" s="124"/>
      <c r="F159" s="123" t="s">
        <v>531</v>
      </c>
    </row>
    <row r="160" spans="1:6" ht="27" customHeight="1" thickBot="1">
      <c r="A160" s="128">
        <v>4742</v>
      </c>
      <c r="B160" s="145" t="s">
        <v>455</v>
      </c>
      <c r="C160" s="78" t="s">
        <v>453</v>
      </c>
      <c r="D160" s="131"/>
      <c r="E160" s="132"/>
      <c r="F160" s="137" t="s">
        <v>531</v>
      </c>
    </row>
    <row r="161" spans="1:6" ht="39.75" customHeight="1" thickBot="1">
      <c r="A161" s="114">
        <v>4750</v>
      </c>
      <c r="B161" s="147" t="s">
        <v>981</v>
      </c>
      <c r="C161" s="115" t="s">
        <v>522</v>
      </c>
      <c r="D161" s="116"/>
      <c r="E161" s="117"/>
      <c r="F161" s="113" t="s">
        <v>531</v>
      </c>
    </row>
    <row r="162" spans="1:6" ht="13.5" thickBot="1">
      <c r="A162" s="114"/>
      <c r="B162" s="102" t="s">
        <v>259</v>
      </c>
      <c r="C162" s="115"/>
      <c r="D162" s="116"/>
      <c r="E162" s="117"/>
      <c r="F162" s="113"/>
    </row>
    <row r="163" spans="1:6" ht="39.75" customHeight="1" thickBot="1">
      <c r="A163" s="128">
        <v>4751</v>
      </c>
      <c r="B163" s="145" t="s">
        <v>456</v>
      </c>
      <c r="C163" s="78" t="s">
        <v>457</v>
      </c>
      <c r="D163" s="131"/>
      <c r="E163" s="132"/>
      <c r="F163" s="137" t="s">
        <v>531</v>
      </c>
    </row>
    <row r="164" spans="1:6" ht="12.75" customHeight="1" thickBot="1">
      <c r="A164" s="114">
        <v>4760</v>
      </c>
      <c r="B164" s="214" t="s">
        <v>982</v>
      </c>
      <c r="C164" s="115" t="s">
        <v>522</v>
      </c>
      <c r="D164" s="116"/>
      <c r="E164" s="117"/>
      <c r="F164" s="113" t="s">
        <v>531</v>
      </c>
    </row>
    <row r="165" spans="1:6" ht="13.5" thickBot="1">
      <c r="A165" s="114"/>
      <c r="B165" s="102" t="s">
        <v>259</v>
      </c>
      <c r="C165" s="115"/>
      <c r="D165" s="116"/>
      <c r="E165" s="117"/>
      <c r="F165" s="113"/>
    </row>
    <row r="166" spans="1:6" ht="17.25" customHeight="1">
      <c r="A166" s="118">
        <v>4761</v>
      </c>
      <c r="B166" s="144" t="s">
        <v>459</v>
      </c>
      <c r="C166" s="77" t="s">
        <v>458</v>
      </c>
      <c r="D166" s="121"/>
      <c r="E166" s="124"/>
      <c r="F166" s="123" t="s">
        <v>531</v>
      </c>
    </row>
    <row r="167" spans="1:6" ht="13.5" customHeight="1" thickBot="1">
      <c r="A167" s="215">
        <v>4770</v>
      </c>
      <c r="B167" s="148" t="s">
        <v>983</v>
      </c>
      <c r="C167" s="126" t="s">
        <v>522</v>
      </c>
      <c r="D167" s="216">
        <f>E167+F167</f>
        <v>180022.553</v>
      </c>
      <c r="E167" s="217">
        <f>E169</f>
        <v>180022.553</v>
      </c>
      <c r="F167" s="123">
        <f>F169</f>
        <v>0</v>
      </c>
    </row>
    <row r="168" spans="1:6" ht="13.5" thickBot="1">
      <c r="A168" s="114"/>
      <c r="B168" s="102" t="s">
        <v>259</v>
      </c>
      <c r="C168" s="115"/>
      <c r="D168" s="155"/>
      <c r="E168" s="140"/>
      <c r="F168" s="113"/>
    </row>
    <row r="169" spans="1:6" ht="12.75">
      <c r="A169" s="215">
        <v>4771</v>
      </c>
      <c r="B169" s="144" t="s">
        <v>464</v>
      </c>
      <c r="C169" s="77" t="s">
        <v>460</v>
      </c>
      <c r="D169" s="156">
        <f>E169+F169</f>
        <v>180022.553</v>
      </c>
      <c r="E169" s="122">
        <f>'[5]Բյուջե-2023'!$AW$44</f>
        <v>180022.553</v>
      </c>
      <c r="F169" s="123"/>
    </row>
    <row r="170" spans="1:6" ht="36.75" thickBot="1">
      <c r="A170" s="218">
        <v>4772</v>
      </c>
      <c r="B170" s="219" t="s">
        <v>293</v>
      </c>
      <c r="C170" s="115" t="s">
        <v>522</v>
      </c>
      <c r="D170" s="220"/>
      <c r="E170" s="221"/>
      <c r="F170" s="161"/>
    </row>
    <row r="171" spans="1:6" s="93" customFormat="1" ht="35.25" customHeight="1" thickBot="1">
      <c r="A171" s="111">
        <v>5000</v>
      </c>
      <c r="B171" s="728" t="s">
        <v>984</v>
      </c>
      <c r="C171" s="112" t="s">
        <v>522</v>
      </c>
      <c r="D171" s="222">
        <f>F171</f>
        <v>1093971.404</v>
      </c>
      <c r="E171" s="223" t="s">
        <v>531</v>
      </c>
      <c r="F171" s="224">
        <f>F173+F191+F197+F200</f>
        <v>1093971.404</v>
      </c>
    </row>
    <row r="172" spans="1:6" ht="13.5" thickBot="1">
      <c r="A172" s="101"/>
      <c r="B172" s="102" t="s">
        <v>260</v>
      </c>
      <c r="C172" s="103"/>
      <c r="D172" s="153"/>
      <c r="E172" s="154"/>
      <c r="F172" s="225"/>
    </row>
    <row r="173" spans="1:6" ht="12.75" customHeight="1" thickBot="1">
      <c r="A173" s="114">
        <v>5100</v>
      </c>
      <c r="B173" s="226" t="s">
        <v>985</v>
      </c>
      <c r="C173" s="115" t="s">
        <v>522</v>
      </c>
      <c r="D173" s="227">
        <f>F173</f>
        <v>1093971.404</v>
      </c>
      <c r="E173" s="228" t="s">
        <v>531</v>
      </c>
      <c r="F173" s="224">
        <f>F175+F180+F185</f>
        <v>1093971.404</v>
      </c>
    </row>
    <row r="174" spans="1:6" ht="13.5" thickBot="1">
      <c r="A174" s="229"/>
      <c r="B174" s="175" t="s">
        <v>260</v>
      </c>
      <c r="C174" s="230"/>
      <c r="D174" s="231"/>
      <c r="E174" s="232"/>
      <c r="F174" s="233"/>
    </row>
    <row r="175" spans="1:6" ht="14.25" customHeight="1" thickBot="1">
      <c r="A175" s="114">
        <v>5110</v>
      </c>
      <c r="B175" s="147" t="s">
        <v>986</v>
      </c>
      <c r="C175" s="115" t="s">
        <v>522</v>
      </c>
      <c r="D175" s="155">
        <f>F175</f>
        <v>972809.4040000001</v>
      </c>
      <c r="E175" s="223" t="s">
        <v>531</v>
      </c>
      <c r="F175" s="234">
        <f>F177+F179</f>
        <v>972809.4040000001</v>
      </c>
    </row>
    <row r="176" spans="1:6" ht="12.75">
      <c r="A176" s="114"/>
      <c r="B176" s="235" t="s">
        <v>259</v>
      </c>
      <c r="C176" s="115"/>
      <c r="D176" s="155"/>
      <c r="E176" s="140"/>
      <c r="F176" s="236"/>
    </row>
    <row r="177" spans="1:6" ht="12.75">
      <c r="A177" s="118">
        <v>5111</v>
      </c>
      <c r="B177" s="226" t="s">
        <v>283</v>
      </c>
      <c r="C177" s="237" t="s">
        <v>461</v>
      </c>
      <c r="D177" s="156">
        <f>F177</f>
        <v>1000</v>
      </c>
      <c r="E177" s="238" t="s">
        <v>531</v>
      </c>
      <c r="F177" s="239">
        <f>'[5]Բյուջե-2023'!$AY$39</f>
        <v>1000</v>
      </c>
    </row>
    <row r="178" spans="1:6" ht="20.25" customHeight="1">
      <c r="A178" s="118">
        <v>5112</v>
      </c>
      <c r="B178" s="144" t="s">
        <v>284</v>
      </c>
      <c r="C178" s="237" t="s">
        <v>462</v>
      </c>
      <c r="D178" s="156">
        <f>F178</f>
        <v>0</v>
      </c>
      <c r="E178" s="238" t="s">
        <v>531</v>
      </c>
      <c r="F178" s="239"/>
    </row>
    <row r="179" spans="1:6" ht="18.75" customHeight="1" thickBot="1">
      <c r="A179" s="118">
        <v>5113</v>
      </c>
      <c r="B179" s="144" t="s">
        <v>285</v>
      </c>
      <c r="C179" s="237" t="s">
        <v>463</v>
      </c>
      <c r="D179" s="156">
        <f>F179</f>
        <v>971809.4040000001</v>
      </c>
      <c r="E179" s="238" t="s">
        <v>531</v>
      </c>
      <c r="F179" s="239">
        <f>'[5]Բյուջե-2023'!$BD$44</f>
        <v>971809.4040000001</v>
      </c>
    </row>
    <row r="180" spans="1:6" ht="11.25" customHeight="1" thickBot="1">
      <c r="A180" s="118">
        <v>5120</v>
      </c>
      <c r="B180" s="148" t="s">
        <v>987</v>
      </c>
      <c r="C180" s="126" t="s">
        <v>522</v>
      </c>
      <c r="D180" s="156">
        <f>F180</f>
        <v>91320</v>
      </c>
      <c r="E180" s="223" t="s">
        <v>531</v>
      </c>
      <c r="F180" s="239">
        <f>F184+F182+F183</f>
        <v>91320</v>
      </c>
    </row>
    <row r="181" spans="1:6" ht="12.75">
      <c r="A181" s="114"/>
      <c r="B181" s="738" t="s">
        <v>259</v>
      </c>
      <c r="C181" s="115"/>
      <c r="D181" s="155"/>
      <c r="E181" s="140"/>
      <c r="F181" s="236"/>
    </row>
    <row r="182" spans="1:6" ht="12.75">
      <c r="A182" s="118">
        <v>5121</v>
      </c>
      <c r="B182" s="144" t="s">
        <v>280</v>
      </c>
      <c r="C182" s="237" t="s">
        <v>465</v>
      </c>
      <c r="D182" s="156"/>
      <c r="E182" s="238" t="s">
        <v>531</v>
      </c>
      <c r="F182" s="239"/>
    </row>
    <row r="183" spans="1:6" ht="12.75">
      <c r="A183" s="118">
        <v>5122</v>
      </c>
      <c r="B183" s="144" t="s">
        <v>281</v>
      </c>
      <c r="C183" s="237" t="s">
        <v>466</v>
      </c>
      <c r="D183" s="156">
        <f>F183</f>
        <v>76320</v>
      </c>
      <c r="E183" s="238" t="s">
        <v>531</v>
      </c>
      <c r="F183" s="239">
        <f>'[5]Բյուջե-2023'!$BE$44</f>
        <v>76320</v>
      </c>
    </row>
    <row r="184" spans="1:6" ht="17.25" customHeight="1" thickBot="1">
      <c r="A184" s="118">
        <v>5123</v>
      </c>
      <c r="B184" s="144" t="s">
        <v>282</v>
      </c>
      <c r="C184" s="237" t="s">
        <v>467</v>
      </c>
      <c r="D184" s="156">
        <f>F184</f>
        <v>15000</v>
      </c>
      <c r="E184" s="238" t="s">
        <v>531</v>
      </c>
      <c r="F184" s="239">
        <f>'[5]Բյուջե-2023'!$AZ$44</f>
        <v>15000</v>
      </c>
    </row>
    <row r="185" spans="1:6" ht="14.25" customHeight="1" thickBot="1">
      <c r="A185" s="118">
        <v>5130</v>
      </c>
      <c r="B185" s="148" t="s">
        <v>988</v>
      </c>
      <c r="C185" s="126" t="s">
        <v>522</v>
      </c>
      <c r="D185" s="156">
        <f>F185</f>
        <v>29842</v>
      </c>
      <c r="E185" s="223" t="s">
        <v>531</v>
      </c>
      <c r="F185" s="239">
        <f>F187+F188+F190+F189</f>
        <v>29842</v>
      </c>
    </row>
    <row r="186" spans="1:6" ht="12.75">
      <c r="A186" s="114"/>
      <c r="B186" s="235" t="s">
        <v>259</v>
      </c>
      <c r="C186" s="115"/>
      <c r="D186" s="155"/>
      <c r="E186" s="140"/>
      <c r="F186" s="236"/>
    </row>
    <row r="187" spans="1:6" ht="17.25" customHeight="1">
      <c r="A187" s="118">
        <v>5131</v>
      </c>
      <c r="B187" s="226" t="s">
        <v>470</v>
      </c>
      <c r="C187" s="237" t="s">
        <v>468</v>
      </c>
      <c r="D187" s="156">
        <f>F187</f>
        <v>0</v>
      </c>
      <c r="E187" s="238" t="s">
        <v>531</v>
      </c>
      <c r="F187" s="239"/>
    </row>
    <row r="188" spans="1:6" ht="17.25" customHeight="1" thickBot="1">
      <c r="A188" s="118">
        <v>5132</v>
      </c>
      <c r="B188" s="144" t="s">
        <v>277</v>
      </c>
      <c r="C188" s="237" t="s">
        <v>469</v>
      </c>
      <c r="D188" s="156"/>
      <c r="E188" s="238" t="s">
        <v>531</v>
      </c>
      <c r="F188" s="239"/>
    </row>
    <row r="189" spans="1:6" ht="17.25" customHeight="1" thickBot="1">
      <c r="A189" s="118">
        <v>5133</v>
      </c>
      <c r="B189" s="144" t="s">
        <v>278</v>
      </c>
      <c r="C189" s="237" t="s">
        <v>476</v>
      </c>
      <c r="D189" s="121"/>
      <c r="E189" s="240" t="s">
        <v>531</v>
      </c>
      <c r="F189" s="241">
        <f>'[5]Բյուջե-2023'!$AY$42</f>
        <v>400</v>
      </c>
    </row>
    <row r="190" spans="1:6" ht="17.25" customHeight="1" thickBot="1">
      <c r="A190" s="118">
        <v>5134</v>
      </c>
      <c r="B190" s="144" t="s">
        <v>279</v>
      </c>
      <c r="C190" s="237" t="s">
        <v>477</v>
      </c>
      <c r="D190" s="156">
        <f>F190</f>
        <v>29442</v>
      </c>
      <c r="E190" s="240" t="s">
        <v>531</v>
      </c>
      <c r="F190" s="241">
        <f>'[5]Բյուջե-2023'!$BF$44</f>
        <v>29442</v>
      </c>
    </row>
    <row r="191" spans="1:6" ht="11.25" customHeight="1" thickBot="1">
      <c r="A191" s="118">
        <v>5200</v>
      </c>
      <c r="B191" s="148" t="s">
        <v>989</v>
      </c>
      <c r="C191" s="126" t="s">
        <v>522</v>
      </c>
      <c r="D191" s="121"/>
      <c r="E191" s="242" t="s">
        <v>531</v>
      </c>
      <c r="F191" s="241"/>
    </row>
    <row r="192" spans="1:6" ht="12.75">
      <c r="A192" s="229"/>
      <c r="B192" s="175" t="s">
        <v>260</v>
      </c>
      <c r="C192" s="230"/>
      <c r="D192" s="243"/>
      <c r="E192" s="244"/>
      <c r="F192" s="245"/>
    </row>
    <row r="193" spans="1:6" ht="27" customHeight="1">
      <c r="A193" s="114">
        <v>5211</v>
      </c>
      <c r="B193" s="226" t="s">
        <v>294</v>
      </c>
      <c r="C193" s="246" t="s">
        <v>471</v>
      </c>
      <c r="D193" s="116"/>
      <c r="E193" s="247" t="s">
        <v>531</v>
      </c>
      <c r="F193" s="248"/>
    </row>
    <row r="194" spans="1:6" ht="17.25" customHeight="1">
      <c r="A194" s="118">
        <v>5221</v>
      </c>
      <c r="B194" s="144" t="s">
        <v>295</v>
      </c>
      <c r="C194" s="237" t="s">
        <v>472</v>
      </c>
      <c r="D194" s="121"/>
      <c r="E194" s="242" t="s">
        <v>531</v>
      </c>
      <c r="F194" s="88"/>
    </row>
    <row r="195" spans="1:6" ht="24.75" customHeight="1">
      <c r="A195" s="118">
        <v>5231</v>
      </c>
      <c r="B195" s="144" t="s">
        <v>296</v>
      </c>
      <c r="C195" s="237" t="s">
        <v>473</v>
      </c>
      <c r="D195" s="121"/>
      <c r="E195" s="242" t="s">
        <v>531</v>
      </c>
      <c r="F195" s="88"/>
    </row>
    <row r="196" spans="1:6" ht="17.25" customHeight="1">
      <c r="A196" s="118">
        <v>5241</v>
      </c>
      <c r="B196" s="144" t="s">
        <v>475</v>
      </c>
      <c r="C196" s="237" t="s">
        <v>474</v>
      </c>
      <c r="D196" s="121"/>
      <c r="E196" s="242" t="s">
        <v>531</v>
      </c>
      <c r="F196" s="88"/>
    </row>
    <row r="197" spans="1:6" ht="13.5" thickBot="1">
      <c r="A197" s="118">
        <v>5300</v>
      </c>
      <c r="B197" s="148" t="s">
        <v>990</v>
      </c>
      <c r="C197" s="126" t="s">
        <v>522</v>
      </c>
      <c r="D197" s="121"/>
      <c r="E197" s="242" t="s">
        <v>531</v>
      </c>
      <c r="F197" s="88"/>
    </row>
    <row r="198" spans="1:6" ht="13.5" thickBot="1">
      <c r="A198" s="101"/>
      <c r="B198" s="102" t="s">
        <v>260</v>
      </c>
      <c r="C198" s="103"/>
      <c r="D198" s="104"/>
      <c r="E198" s="249"/>
      <c r="F198" s="106"/>
    </row>
    <row r="199" spans="1:6" ht="13.5" customHeight="1">
      <c r="A199" s="118">
        <v>5311</v>
      </c>
      <c r="B199" s="144" t="s">
        <v>322</v>
      </c>
      <c r="C199" s="237" t="s">
        <v>478</v>
      </c>
      <c r="D199" s="121"/>
      <c r="E199" s="242" t="s">
        <v>531</v>
      </c>
      <c r="F199" s="88"/>
    </row>
    <row r="200" spans="1:6" ht="23.25" thickBot="1">
      <c r="A200" s="118">
        <v>5400</v>
      </c>
      <c r="B200" s="148" t="s">
        <v>991</v>
      </c>
      <c r="C200" s="126" t="s">
        <v>522</v>
      </c>
      <c r="D200" s="121"/>
      <c r="E200" s="242" t="s">
        <v>531</v>
      </c>
      <c r="F200" s="88"/>
    </row>
    <row r="201" spans="1:6" ht="13.5" thickBot="1">
      <c r="A201" s="101"/>
      <c r="B201" s="102" t="s">
        <v>260</v>
      </c>
      <c r="C201" s="103"/>
      <c r="D201" s="104"/>
      <c r="E201" s="249"/>
      <c r="F201" s="106"/>
    </row>
    <row r="202" spans="1:6" ht="12.75">
      <c r="A202" s="118">
        <v>5411</v>
      </c>
      <c r="B202" s="144" t="s">
        <v>323</v>
      </c>
      <c r="C202" s="237" t="s">
        <v>479</v>
      </c>
      <c r="D202" s="121"/>
      <c r="E202" s="242" t="s">
        <v>531</v>
      </c>
      <c r="F202" s="88"/>
    </row>
    <row r="203" spans="1:6" ht="12.75">
      <c r="A203" s="118">
        <v>5421</v>
      </c>
      <c r="B203" s="144" t="s">
        <v>324</v>
      </c>
      <c r="C203" s="237" t="s">
        <v>480</v>
      </c>
      <c r="D203" s="121"/>
      <c r="E203" s="242" t="s">
        <v>531</v>
      </c>
      <c r="F203" s="88"/>
    </row>
    <row r="204" spans="1:6" ht="12.75">
      <c r="A204" s="118">
        <v>5431</v>
      </c>
      <c r="B204" s="144" t="s">
        <v>482</v>
      </c>
      <c r="C204" s="237" t="s">
        <v>481</v>
      </c>
      <c r="D204" s="121"/>
      <c r="E204" s="242" t="s">
        <v>531</v>
      </c>
      <c r="F204" s="88"/>
    </row>
    <row r="205" spans="1:6" ht="13.5" thickBot="1">
      <c r="A205" s="128">
        <v>5441</v>
      </c>
      <c r="B205" s="250" t="s">
        <v>408</v>
      </c>
      <c r="C205" s="251" t="s">
        <v>483</v>
      </c>
      <c r="D205" s="131"/>
      <c r="E205" s="252" t="s">
        <v>531</v>
      </c>
      <c r="F205" s="253"/>
    </row>
    <row r="206" spans="1:6" s="258" customFormat="1" ht="59.25" customHeight="1">
      <c r="A206" s="254" t="s">
        <v>154</v>
      </c>
      <c r="B206" s="739" t="s">
        <v>992</v>
      </c>
      <c r="C206" s="255" t="s">
        <v>522</v>
      </c>
      <c r="D206" s="256">
        <f>F206</f>
        <v>-347886.66200000007</v>
      </c>
      <c r="E206" s="257" t="s">
        <v>521</v>
      </c>
      <c r="F206" s="757">
        <f>F208+F213+F221+F224</f>
        <v>-347886.66200000007</v>
      </c>
    </row>
    <row r="207" spans="1:6" s="258" customFormat="1" ht="12.75">
      <c r="A207" s="254"/>
      <c r="B207" s="740" t="s">
        <v>258</v>
      </c>
      <c r="C207" s="255"/>
      <c r="D207" s="259"/>
      <c r="E207" s="257"/>
      <c r="F207" s="260"/>
    </row>
    <row r="208" spans="1:6" ht="28.5">
      <c r="A208" s="261" t="s">
        <v>155</v>
      </c>
      <c r="B208" s="741" t="s">
        <v>993</v>
      </c>
      <c r="C208" s="262" t="s">
        <v>522</v>
      </c>
      <c r="D208" s="156">
        <f>F208</f>
        <v>0</v>
      </c>
      <c r="E208" s="217" t="s">
        <v>521</v>
      </c>
      <c r="F208" s="239">
        <f>F210</f>
        <v>0</v>
      </c>
    </row>
    <row r="209" spans="1:6" ht="12.75">
      <c r="A209" s="261"/>
      <c r="B209" s="740" t="s">
        <v>258</v>
      </c>
      <c r="C209" s="262"/>
      <c r="D209" s="156"/>
      <c r="E209" s="217"/>
      <c r="F209" s="239"/>
    </row>
    <row r="210" spans="1:6" ht="12.75">
      <c r="A210" s="261" t="s">
        <v>156</v>
      </c>
      <c r="B210" s="742" t="s">
        <v>331</v>
      </c>
      <c r="C210" s="263" t="s">
        <v>325</v>
      </c>
      <c r="D210" s="156">
        <f>F210</f>
        <v>0</v>
      </c>
      <c r="E210" s="217" t="s">
        <v>521</v>
      </c>
      <c r="F210" s="239">
        <v>0</v>
      </c>
    </row>
    <row r="211" spans="1:6" s="266" customFormat="1" ht="12.75">
      <c r="A211" s="261" t="s">
        <v>157</v>
      </c>
      <c r="B211" s="742" t="s">
        <v>330</v>
      </c>
      <c r="C211" s="263" t="s">
        <v>326</v>
      </c>
      <c r="D211" s="264"/>
      <c r="E211" s="217" t="s">
        <v>521</v>
      </c>
      <c r="F211" s="265"/>
    </row>
    <row r="212" spans="1:10" ht="13.5" customHeight="1">
      <c r="A212" s="267" t="s">
        <v>158</v>
      </c>
      <c r="B212" s="742" t="s">
        <v>333</v>
      </c>
      <c r="C212" s="263" t="s">
        <v>327</v>
      </c>
      <c r="D212" s="156"/>
      <c r="E212" s="217" t="s">
        <v>521</v>
      </c>
      <c r="F212" s="239"/>
      <c r="G212" s="91"/>
      <c r="H212" s="91"/>
      <c r="I212" s="91"/>
      <c r="J212" s="91"/>
    </row>
    <row r="213" spans="1:10" ht="31.5" customHeight="1">
      <c r="A213" s="267" t="s">
        <v>159</v>
      </c>
      <c r="B213" s="741" t="s">
        <v>994</v>
      </c>
      <c r="C213" s="262" t="s">
        <v>522</v>
      </c>
      <c r="D213" s="156"/>
      <c r="E213" s="217" t="s">
        <v>521</v>
      </c>
      <c r="F213" s="239"/>
      <c r="G213" s="91"/>
      <c r="H213" s="91"/>
      <c r="I213" s="91"/>
      <c r="J213" s="91"/>
    </row>
    <row r="214" spans="1:10" ht="12.75">
      <c r="A214" s="267"/>
      <c r="B214" s="740" t="s">
        <v>258</v>
      </c>
      <c r="C214" s="262"/>
      <c r="D214" s="156"/>
      <c r="E214" s="217"/>
      <c r="F214" s="239"/>
      <c r="G214" s="91"/>
      <c r="H214" s="91"/>
      <c r="I214" s="91"/>
      <c r="J214" s="91"/>
    </row>
    <row r="215" spans="1:10" ht="29.25" customHeight="1">
      <c r="A215" s="267" t="s">
        <v>160</v>
      </c>
      <c r="B215" s="742" t="s">
        <v>316</v>
      </c>
      <c r="C215" s="268" t="s">
        <v>334</v>
      </c>
      <c r="D215" s="156"/>
      <c r="E215" s="217" t="s">
        <v>521</v>
      </c>
      <c r="F215" s="239"/>
      <c r="G215" s="91"/>
      <c r="H215" s="91"/>
      <c r="I215" s="91"/>
      <c r="J215" s="91"/>
    </row>
    <row r="216" spans="1:10" ht="25.5">
      <c r="A216" s="267" t="s">
        <v>161</v>
      </c>
      <c r="B216" s="742" t="s">
        <v>995</v>
      </c>
      <c r="C216" s="262" t="s">
        <v>522</v>
      </c>
      <c r="D216" s="156"/>
      <c r="E216" s="217" t="s">
        <v>521</v>
      </c>
      <c r="F216" s="239"/>
      <c r="G216" s="91"/>
      <c r="H216" s="91"/>
      <c r="I216" s="91"/>
      <c r="J216" s="91"/>
    </row>
    <row r="217" spans="1:10" ht="12.75">
      <c r="A217" s="267"/>
      <c r="B217" s="740" t="s">
        <v>259</v>
      </c>
      <c r="C217" s="262"/>
      <c r="D217" s="156"/>
      <c r="E217" s="122"/>
      <c r="F217" s="239"/>
      <c r="G217" s="91"/>
      <c r="H217" s="91"/>
      <c r="I217" s="91"/>
      <c r="J217" s="91"/>
    </row>
    <row r="218" spans="1:10" ht="12.75">
      <c r="A218" s="267" t="s">
        <v>162</v>
      </c>
      <c r="B218" s="740" t="s">
        <v>313</v>
      </c>
      <c r="C218" s="263" t="s">
        <v>338</v>
      </c>
      <c r="D218" s="156"/>
      <c r="E218" s="217" t="s">
        <v>521</v>
      </c>
      <c r="F218" s="239"/>
      <c r="G218" s="91"/>
      <c r="H218" s="91"/>
      <c r="I218" s="91"/>
      <c r="J218" s="91"/>
    </row>
    <row r="219" spans="1:10" ht="25.5">
      <c r="A219" s="269" t="s">
        <v>163</v>
      </c>
      <c r="B219" s="740" t="s">
        <v>312</v>
      </c>
      <c r="C219" s="268" t="s">
        <v>339</v>
      </c>
      <c r="D219" s="156"/>
      <c r="E219" s="217" t="s">
        <v>521</v>
      </c>
      <c r="F219" s="239"/>
      <c r="G219" s="91"/>
      <c r="H219" s="91"/>
      <c r="I219" s="91"/>
      <c r="J219" s="91"/>
    </row>
    <row r="220" spans="1:10" ht="25.5">
      <c r="A220" s="267" t="s">
        <v>164</v>
      </c>
      <c r="B220" s="743" t="s">
        <v>311</v>
      </c>
      <c r="C220" s="268" t="s">
        <v>340</v>
      </c>
      <c r="D220" s="156"/>
      <c r="E220" s="217" t="s">
        <v>521</v>
      </c>
      <c r="F220" s="239"/>
      <c r="G220" s="91"/>
      <c r="H220" s="91"/>
      <c r="I220" s="91"/>
      <c r="J220" s="91"/>
    </row>
    <row r="221" spans="1:6" ht="28.5">
      <c r="A221" s="267" t="s">
        <v>165</v>
      </c>
      <c r="B221" s="741" t="s">
        <v>996</v>
      </c>
      <c r="C221" s="262" t="s">
        <v>522</v>
      </c>
      <c r="D221" s="156"/>
      <c r="E221" s="217" t="s">
        <v>521</v>
      </c>
      <c r="F221" s="239"/>
    </row>
    <row r="222" spans="1:6" ht="12.75">
      <c r="A222" s="267"/>
      <c r="B222" s="740" t="s">
        <v>258</v>
      </c>
      <c r="C222" s="262"/>
      <c r="D222" s="156"/>
      <c r="E222" s="217"/>
      <c r="F222" s="239"/>
    </row>
    <row r="223" spans="1:6" ht="25.5">
      <c r="A223" s="269" t="s">
        <v>166</v>
      </c>
      <c r="B223" s="742" t="s">
        <v>314</v>
      </c>
      <c r="C223" s="270" t="s">
        <v>342</v>
      </c>
      <c r="D223" s="156"/>
      <c r="E223" s="217" t="s">
        <v>521</v>
      </c>
      <c r="F223" s="239"/>
    </row>
    <row r="224" spans="1:6" ht="55.5">
      <c r="A224" s="267" t="s">
        <v>167</v>
      </c>
      <c r="B224" s="741" t="s">
        <v>997</v>
      </c>
      <c r="C224" s="262" t="s">
        <v>522</v>
      </c>
      <c r="D224" s="156">
        <f>F224</f>
        <v>-347886.66200000007</v>
      </c>
      <c r="E224" s="217" t="s">
        <v>521</v>
      </c>
      <c r="F224" s="756">
        <f>F226</f>
        <v>-347886.66200000007</v>
      </c>
    </row>
    <row r="225" spans="1:6" ht="12.75">
      <c r="A225" s="267"/>
      <c r="B225" s="740" t="s">
        <v>258</v>
      </c>
      <c r="C225" s="262"/>
      <c r="D225" s="156"/>
      <c r="E225" s="217"/>
      <c r="F225" s="756"/>
    </row>
    <row r="226" spans="1:6" ht="12.75">
      <c r="A226" s="267" t="s">
        <v>168</v>
      </c>
      <c r="B226" s="742" t="s">
        <v>343</v>
      </c>
      <c r="C226" s="263" t="s">
        <v>348</v>
      </c>
      <c r="D226" s="156">
        <f>F226</f>
        <v>-347886.66200000007</v>
      </c>
      <c r="E226" s="217" t="s">
        <v>521</v>
      </c>
      <c r="F226" s="756">
        <f>F227</f>
        <v>-347886.66200000007</v>
      </c>
    </row>
    <row r="227" spans="1:6" ht="15.75" customHeight="1">
      <c r="A227" s="269" t="s">
        <v>172</v>
      </c>
      <c r="B227" s="742" t="s">
        <v>344</v>
      </c>
      <c r="C227" s="270" t="s">
        <v>349</v>
      </c>
      <c r="D227" s="156">
        <f>F227</f>
        <v>-347886.66200000007</v>
      </c>
      <c r="E227" s="217" t="s">
        <v>521</v>
      </c>
      <c r="F227" s="756">
        <f>-'[5]Ekamutner'!$H$107</f>
        <v>-347886.66200000007</v>
      </c>
    </row>
    <row r="228" spans="1:6" ht="38.25">
      <c r="A228" s="267" t="s">
        <v>173</v>
      </c>
      <c r="B228" s="742" t="s">
        <v>345</v>
      </c>
      <c r="C228" s="268" t="s">
        <v>350</v>
      </c>
      <c r="D228" s="156"/>
      <c r="E228" s="217" t="s">
        <v>521</v>
      </c>
      <c r="F228" s="239"/>
    </row>
    <row r="229" spans="1:6" ht="26.25" thickBot="1">
      <c r="A229" s="271" t="s">
        <v>174</v>
      </c>
      <c r="B229" s="744" t="s">
        <v>315</v>
      </c>
      <c r="C229" s="272" t="s">
        <v>351</v>
      </c>
      <c r="D229" s="149"/>
      <c r="E229" s="273" t="s">
        <v>521</v>
      </c>
      <c r="F229" s="274"/>
    </row>
    <row r="230" spans="1:6" s="91" customFormat="1" ht="12.75">
      <c r="A230" s="275"/>
      <c r="B230" s="276"/>
      <c r="C230" s="277"/>
      <c r="F230" s="278"/>
    </row>
    <row r="231" spans="1:6" s="91" customFormat="1" ht="12.75">
      <c r="A231" s="275"/>
      <c r="B231" s="283"/>
      <c r="C231" s="279"/>
      <c r="E231" s="280"/>
      <c r="F231" s="278"/>
    </row>
    <row r="232" spans="1:6" s="91" customFormat="1" ht="12.75">
      <c r="A232" s="275"/>
      <c r="B232" s="283"/>
      <c r="C232" s="279"/>
      <c r="E232" s="281"/>
      <c r="F232" s="278"/>
    </row>
    <row r="233" spans="1:6" s="91" customFormat="1" ht="12.75">
      <c r="A233" s="275"/>
      <c r="B233" s="290"/>
      <c r="C233" s="282"/>
      <c r="F233" s="278"/>
    </row>
    <row r="234" spans="1:6" s="91" customFormat="1" ht="12.75">
      <c r="A234" s="275"/>
      <c r="B234" s="283"/>
      <c r="C234" s="279"/>
      <c r="F234" s="278"/>
    </row>
    <row r="235" spans="1:6" s="91" customFormat="1" ht="12.75">
      <c r="A235" s="275"/>
      <c r="B235" s="285"/>
      <c r="C235" s="279"/>
      <c r="F235" s="278"/>
    </row>
    <row r="236" spans="1:6" s="91" customFormat="1" ht="12.75">
      <c r="A236" s="275"/>
      <c r="B236" s="285"/>
      <c r="C236" s="279"/>
      <c r="F236" s="278"/>
    </row>
    <row r="237" spans="1:6" s="91" customFormat="1" ht="12.75">
      <c r="A237" s="275"/>
      <c r="B237" s="285"/>
      <c r="C237" s="279"/>
      <c r="F237" s="278"/>
    </row>
    <row r="238" spans="1:6" s="91" customFormat="1" ht="12.75">
      <c r="A238" s="275"/>
      <c r="B238" s="285"/>
      <c r="C238" s="279"/>
      <c r="F238" s="278"/>
    </row>
    <row r="239" spans="1:6" s="91" customFormat="1" ht="12.75">
      <c r="A239" s="275"/>
      <c r="B239" s="290"/>
      <c r="C239" s="282"/>
      <c r="F239" s="278"/>
    </row>
    <row r="240" spans="1:6" s="91" customFormat="1" ht="12.75">
      <c r="A240" s="275"/>
      <c r="B240" s="285"/>
      <c r="C240" s="279"/>
      <c r="F240" s="278"/>
    </row>
    <row r="241" spans="1:6" s="91" customFormat="1" ht="12.75">
      <c r="A241" s="275"/>
      <c r="B241" s="285"/>
      <c r="C241" s="279"/>
      <c r="F241" s="278"/>
    </row>
    <row r="242" spans="1:6" s="91" customFormat="1" ht="12.75">
      <c r="A242" s="275"/>
      <c r="B242" s="285"/>
      <c r="C242" s="279"/>
      <c r="F242" s="278"/>
    </row>
    <row r="243" spans="1:6" s="91" customFormat="1" ht="12.75">
      <c r="A243" s="275"/>
      <c r="B243" s="285"/>
      <c r="C243" s="279"/>
      <c r="F243" s="278"/>
    </row>
    <row r="244" spans="1:6" s="91" customFormat="1" ht="12.75">
      <c r="A244" s="275"/>
      <c r="B244" s="285"/>
      <c r="C244" s="279"/>
      <c r="F244" s="278"/>
    </row>
    <row r="245" spans="1:6" s="91" customFormat="1" ht="12.75">
      <c r="A245" s="275"/>
      <c r="B245" s="285"/>
      <c r="C245" s="279"/>
      <c r="F245" s="278"/>
    </row>
    <row r="246" spans="1:6" s="91" customFormat="1" ht="12.75">
      <c r="A246" s="275"/>
      <c r="B246" s="290"/>
      <c r="C246" s="282"/>
      <c r="F246" s="278"/>
    </row>
    <row r="247" spans="1:6" s="91" customFormat="1" ht="12.75">
      <c r="A247" s="275"/>
      <c r="B247" s="285"/>
      <c r="C247" s="279"/>
      <c r="F247" s="278"/>
    </row>
    <row r="248" spans="1:6" s="91" customFormat="1" ht="12.75">
      <c r="A248" s="275"/>
      <c r="B248" s="283"/>
      <c r="C248" s="279"/>
      <c r="F248" s="278"/>
    </row>
    <row r="249" spans="1:6" s="91" customFormat="1" ht="12.75">
      <c r="A249" s="275"/>
      <c r="B249" s="285"/>
      <c r="C249" s="279"/>
      <c r="F249" s="278"/>
    </row>
    <row r="250" spans="1:6" s="91" customFormat="1" ht="12.75">
      <c r="A250" s="275"/>
      <c r="B250" s="283"/>
      <c r="C250" s="279"/>
      <c r="F250" s="278"/>
    </row>
    <row r="251" spans="1:6" s="91" customFormat="1" ht="12.75">
      <c r="A251" s="275"/>
      <c r="B251" s="290"/>
      <c r="C251" s="282"/>
      <c r="F251" s="278"/>
    </row>
    <row r="252" spans="1:6" s="91" customFormat="1" ht="12.75">
      <c r="A252" s="275"/>
      <c r="B252" s="285"/>
      <c r="C252" s="279"/>
      <c r="F252" s="278"/>
    </row>
    <row r="253" spans="1:6" s="91" customFormat="1" ht="12.75">
      <c r="A253" s="275"/>
      <c r="B253" s="285"/>
      <c r="C253" s="279"/>
      <c r="F253" s="278"/>
    </row>
    <row r="254" spans="1:6" s="91" customFormat="1" ht="12.75">
      <c r="A254" s="275"/>
      <c r="B254" s="290"/>
      <c r="C254" s="282"/>
      <c r="F254" s="278"/>
    </row>
    <row r="255" spans="1:6" s="91" customFormat="1" ht="12.75">
      <c r="A255" s="275"/>
      <c r="B255" s="285"/>
      <c r="C255" s="279"/>
      <c r="F255" s="278"/>
    </row>
    <row r="256" spans="1:6" s="91" customFormat="1" ht="12.75">
      <c r="A256" s="275"/>
      <c r="B256" s="285"/>
      <c r="C256" s="279"/>
      <c r="F256" s="278"/>
    </row>
    <row r="257" spans="1:6" s="91" customFormat="1" ht="12.75">
      <c r="A257" s="275"/>
      <c r="B257" s="283"/>
      <c r="C257" s="279"/>
      <c r="F257" s="278"/>
    </row>
    <row r="258" spans="1:6" s="91" customFormat="1" ht="12.75">
      <c r="A258" s="275"/>
      <c r="B258" s="290"/>
      <c r="C258" s="282"/>
      <c r="F258" s="278"/>
    </row>
    <row r="259" spans="1:6" s="91" customFormat="1" ht="12.75">
      <c r="A259" s="275"/>
      <c r="B259" s="285"/>
      <c r="C259" s="279"/>
      <c r="F259" s="278"/>
    </row>
    <row r="260" spans="1:6" s="91" customFormat="1" ht="12.75">
      <c r="A260" s="275"/>
      <c r="B260" s="285"/>
      <c r="C260" s="279"/>
      <c r="F260" s="278"/>
    </row>
    <row r="261" spans="1:6" s="91" customFormat="1" ht="12.75">
      <c r="A261" s="275"/>
      <c r="B261" s="290"/>
      <c r="C261" s="282"/>
      <c r="F261" s="278"/>
    </row>
    <row r="262" spans="1:6" s="91" customFormat="1" ht="12.75">
      <c r="A262" s="275"/>
      <c r="B262" s="285"/>
      <c r="C262" s="279"/>
      <c r="F262" s="278"/>
    </row>
    <row r="263" spans="1:6" s="91" customFormat="1" ht="12.75">
      <c r="A263" s="275"/>
      <c r="B263" s="285"/>
      <c r="C263" s="279"/>
      <c r="F263" s="278"/>
    </row>
    <row r="264" spans="1:6" s="91" customFormat="1" ht="12.75">
      <c r="A264" s="275"/>
      <c r="B264" s="285"/>
      <c r="C264" s="279"/>
      <c r="F264" s="278"/>
    </row>
    <row r="265" spans="1:6" s="91" customFormat="1" ht="12.75">
      <c r="A265" s="275"/>
      <c r="B265" s="285"/>
      <c r="C265" s="279"/>
      <c r="F265" s="278"/>
    </row>
    <row r="266" spans="1:6" s="91" customFormat="1" ht="12.75">
      <c r="A266" s="275"/>
      <c r="B266" s="285"/>
      <c r="C266" s="279"/>
      <c r="F266" s="278"/>
    </row>
    <row r="267" spans="1:6" s="91" customFormat="1" ht="12.75">
      <c r="A267" s="275"/>
      <c r="B267" s="290"/>
      <c r="C267" s="282"/>
      <c r="F267" s="278"/>
    </row>
    <row r="268" spans="1:6" s="91" customFormat="1" ht="12.75">
      <c r="A268" s="275"/>
      <c r="B268" s="285"/>
      <c r="C268" s="279"/>
      <c r="F268" s="278"/>
    </row>
    <row r="269" spans="1:6" s="91" customFormat="1" ht="12.75">
      <c r="A269" s="275"/>
      <c r="B269" s="285"/>
      <c r="C269" s="279"/>
      <c r="F269" s="278"/>
    </row>
    <row r="270" spans="1:6" s="91" customFormat="1" ht="12.75">
      <c r="A270" s="275"/>
      <c r="B270" s="285"/>
      <c r="C270" s="279"/>
      <c r="F270" s="278"/>
    </row>
    <row r="271" spans="1:6" s="91" customFormat="1" ht="12.75">
      <c r="A271" s="275"/>
      <c r="B271" s="283"/>
      <c r="C271" s="279"/>
      <c r="F271" s="278"/>
    </row>
    <row r="272" spans="1:6" s="91" customFormat="1" ht="12.75">
      <c r="A272" s="275"/>
      <c r="B272" s="283"/>
      <c r="C272" s="279"/>
      <c r="F272" s="278"/>
    </row>
    <row r="273" spans="1:6" s="91" customFormat="1" ht="12.75">
      <c r="A273" s="275"/>
      <c r="B273" s="283"/>
      <c r="C273" s="279"/>
      <c r="F273" s="278"/>
    </row>
    <row r="274" spans="1:6" s="91" customFormat="1" ht="12.75">
      <c r="A274" s="275"/>
      <c r="B274" s="283"/>
      <c r="C274" s="279"/>
      <c r="F274" s="278"/>
    </row>
    <row r="275" spans="1:6" s="91" customFormat="1" ht="12.75">
      <c r="A275" s="275"/>
      <c r="B275" s="283"/>
      <c r="C275" s="279"/>
      <c r="F275" s="278"/>
    </row>
    <row r="276" spans="1:6" s="91" customFormat="1" ht="12.75">
      <c r="A276" s="275"/>
      <c r="B276" s="285"/>
      <c r="C276" s="279"/>
      <c r="F276" s="278"/>
    </row>
    <row r="277" spans="1:6" s="91" customFormat="1" ht="12.75">
      <c r="A277" s="275"/>
      <c r="B277" s="285"/>
      <c r="C277" s="279"/>
      <c r="F277" s="278"/>
    </row>
    <row r="278" spans="1:6" s="91" customFormat="1" ht="12.75">
      <c r="A278" s="275"/>
      <c r="B278" s="285"/>
      <c r="C278" s="279"/>
      <c r="F278" s="278"/>
    </row>
    <row r="279" spans="1:6" s="91" customFormat="1" ht="12.75">
      <c r="A279" s="275"/>
      <c r="B279" s="283"/>
      <c r="C279" s="279"/>
      <c r="F279" s="278"/>
    </row>
    <row r="280" spans="1:6" s="91" customFormat="1" ht="12.75">
      <c r="A280" s="275"/>
      <c r="B280" s="283"/>
      <c r="C280" s="282"/>
      <c r="F280" s="278"/>
    </row>
    <row r="281" spans="1:6" s="91" customFormat="1" ht="65.25" customHeight="1">
      <c r="A281" s="275"/>
      <c r="B281" s="285"/>
      <c r="C281" s="279"/>
      <c r="F281" s="278"/>
    </row>
    <row r="282" spans="1:6" s="91" customFormat="1" ht="39.75" customHeight="1">
      <c r="A282" s="275"/>
      <c r="B282" s="285"/>
      <c r="C282" s="279"/>
      <c r="F282" s="278"/>
    </row>
    <row r="283" spans="1:6" s="91" customFormat="1" ht="12.75">
      <c r="A283" s="275"/>
      <c r="B283" s="285"/>
      <c r="C283" s="279"/>
      <c r="F283" s="278"/>
    </row>
    <row r="284" spans="1:6" s="91" customFormat="1" ht="12.75">
      <c r="A284" s="275"/>
      <c r="B284" s="285"/>
      <c r="C284" s="279"/>
      <c r="F284" s="278"/>
    </row>
    <row r="285" spans="1:6" s="91" customFormat="1" ht="12.75">
      <c r="A285" s="275"/>
      <c r="B285" s="285"/>
      <c r="C285" s="279"/>
      <c r="F285" s="278"/>
    </row>
    <row r="286" spans="1:6" s="91" customFormat="1" ht="12.75">
      <c r="A286" s="275"/>
      <c r="B286" s="285"/>
      <c r="C286" s="279"/>
      <c r="F286" s="278"/>
    </row>
    <row r="287" spans="1:6" s="91" customFormat="1" ht="12.75">
      <c r="A287" s="275"/>
      <c r="B287" s="285"/>
      <c r="C287" s="279"/>
      <c r="F287" s="278"/>
    </row>
    <row r="288" spans="1:6" s="91" customFormat="1" ht="12.75">
      <c r="A288" s="275"/>
      <c r="B288" s="285"/>
      <c r="C288" s="279"/>
      <c r="F288" s="278"/>
    </row>
    <row r="289" spans="1:6" s="91" customFormat="1" ht="12.75">
      <c r="A289" s="275"/>
      <c r="B289" s="285"/>
      <c r="C289" s="279"/>
      <c r="F289" s="278"/>
    </row>
    <row r="290" spans="1:6" s="91" customFormat="1" ht="12.75">
      <c r="A290" s="275"/>
      <c r="B290" s="285"/>
      <c r="C290" s="279"/>
      <c r="F290" s="278"/>
    </row>
    <row r="291" spans="1:6" s="91" customFormat="1" ht="12.75">
      <c r="A291" s="275"/>
      <c r="B291" s="285"/>
      <c r="C291" s="279"/>
      <c r="F291" s="278"/>
    </row>
    <row r="292" spans="1:6" s="91" customFormat="1" ht="12.75">
      <c r="A292" s="275"/>
      <c r="B292" s="285"/>
      <c r="C292" s="279"/>
      <c r="F292" s="278"/>
    </row>
    <row r="293" spans="1:6" s="91" customFormat="1" ht="12.75">
      <c r="A293" s="275"/>
      <c r="B293" s="285"/>
      <c r="C293" s="279"/>
      <c r="F293" s="278"/>
    </row>
    <row r="294" spans="1:6" s="91" customFormat="1" ht="12.75">
      <c r="A294" s="275"/>
      <c r="B294" s="284"/>
      <c r="C294" s="279"/>
      <c r="F294" s="278"/>
    </row>
    <row r="295" spans="1:6" s="91" customFormat="1" ht="12.75">
      <c r="A295" s="275"/>
      <c r="B295" s="285"/>
      <c r="C295" s="279"/>
      <c r="F295" s="278"/>
    </row>
    <row r="296" spans="1:6" s="91" customFormat="1" ht="12.75">
      <c r="A296" s="275"/>
      <c r="B296" s="285"/>
      <c r="C296" s="279"/>
      <c r="F296" s="278"/>
    </row>
    <row r="297" spans="1:6" s="91" customFormat="1" ht="12.75">
      <c r="A297" s="275"/>
      <c r="B297" s="285"/>
      <c r="C297" s="279"/>
      <c r="F297" s="278"/>
    </row>
    <row r="298" spans="1:6" s="91" customFormat="1" ht="12.75">
      <c r="A298" s="275"/>
      <c r="B298" s="285"/>
      <c r="C298" s="286"/>
      <c r="F298" s="278"/>
    </row>
    <row r="299" spans="1:6" s="91" customFormat="1" ht="12.75">
      <c r="A299" s="275"/>
      <c r="B299" s="285"/>
      <c r="C299" s="286"/>
      <c r="F299" s="278"/>
    </row>
    <row r="300" spans="1:6" s="91" customFormat="1" ht="12.75">
      <c r="A300" s="275"/>
      <c r="B300" s="284"/>
      <c r="C300" s="286"/>
      <c r="F300" s="278"/>
    </row>
    <row r="301" spans="1:6" s="91" customFormat="1" ht="12.75">
      <c r="A301" s="275"/>
      <c r="B301" s="285"/>
      <c r="C301" s="279"/>
      <c r="F301" s="278"/>
    </row>
    <row r="302" spans="1:6" s="91" customFormat="1" ht="12.75">
      <c r="A302" s="275"/>
      <c r="B302" s="285"/>
      <c r="C302" s="279"/>
      <c r="F302" s="278"/>
    </row>
    <row r="303" spans="1:6" s="91" customFormat="1" ht="12.75">
      <c r="A303" s="275"/>
      <c r="B303" s="285"/>
      <c r="C303" s="279"/>
      <c r="F303" s="278"/>
    </row>
    <row r="304" spans="1:6" s="91" customFormat="1" ht="12.75">
      <c r="A304" s="275"/>
      <c r="B304" s="285"/>
      <c r="C304" s="279"/>
      <c r="F304" s="278"/>
    </row>
    <row r="305" spans="1:6" s="91" customFormat="1" ht="12.75">
      <c r="A305" s="275"/>
      <c r="B305" s="285"/>
      <c r="C305" s="279"/>
      <c r="F305" s="278"/>
    </row>
    <row r="306" spans="1:6" s="91" customFormat="1" ht="12.75">
      <c r="A306" s="275"/>
      <c r="B306" s="285"/>
      <c r="C306" s="287"/>
      <c r="F306" s="278"/>
    </row>
    <row r="307" spans="1:6" s="91" customFormat="1" ht="12.75">
      <c r="A307" s="275"/>
      <c r="B307" s="276"/>
      <c r="C307" s="287"/>
      <c r="F307" s="278"/>
    </row>
    <row r="308" spans="1:6" s="91" customFormat="1" ht="12.75">
      <c r="A308" s="275"/>
      <c r="B308" s="285"/>
      <c r="C308" s="287"/>
      <c r="F308" s="278"/>
    </row>
    <row r="309" spans="1:6" s="91" customFormat="1" ht="12.75">
      <c r="A309" s="275"/>
      <c r="B309" s="285"/>
      <c r="C309" s="287"/>
      <c r="F309" s="278"/>
    </row>
    <row r="310" spans="1:6" s="91" customFormat="1" ht="12.75">
      <c r="A310" s="275"/>
      <c r="B310" s="285"/>
      <c r="C310" s="287"/>
      <c r="F310" s="278"/>
    </row>
    <row r="311" spans="1:6" s="91" customFormat="1" ht="12.75">
      <c r="A311" s="275"/>
      <c r="B311" s="285"/>
      <c r="C311" s="287"/>
      <c r="F311" s="278"/>
    </row>
    <row r="312" spans="1:6" s="91" customFormat="1" ht="12.75">
      <c r="A312" s="275"/>
      <c r="B312" s="285"/>
      <c r="C312" s="287"/>
      <c r="F312" s="278"/>
    </row>
    <row r="313" spans="1:6" s="91" customFormat="1" ht="12.75">
      <c r="A313" s="275"/>
      <c r="B313" s="285"/>
      <c r="C313" s="287"/>
      <c r="F313" s="278"/>
    </row>
    <row r="314" spans="1:6" s="91" customFormat="1" ht="12.75">
      <c r="A314" s="275"/>
      <c r="B314" s="285"/>
      <c r="C314" s="287"/>
      <c r="F314" s="278"/>
    </row>
    <row r="315" spans="1:6" s="91" customFormat="1" ht="12.75">
      <c r="A315" s="275"/>
      <c r="B315" s="285"/>
      <c r="C315" s="287"/>
      <c r="F315" s="278"/>
    </row>
    <row r="316" spans="1:6" s="91" customFormat="1" ht="12.75">
      <c r="A316" s="275"/>
      <c r="B316" s="285"/>
      <c r="C316" s="287"/>
      <c r="F316" s="278"/>
    </row>
    <row r="317" spans="1:6" s="91" customFormat="1" ht="12.75">
      <c r="A317" s="275"/>
      <c r="B317" s="285"/>
      <c r="C317" s="287"/>
      <c r="F317" s="278"/>
    </row>
    <row r="318" spans="1:6" s="91" customFormat="1" ht="12.75">
      <c r="A318" s="275"/>
      <c r="B318" s="285"/>
      <c r="C318" s="287"/>
      <c r="F318" s="278"/>
    </row>
    <row r="319" spans="1:6" s="91" customFormat="1" ht="12.75">
      <c r="A319" s="275"/>
      <c r="B319" s="285"/>
      <c r="C319" s="287"/>
      <c r="F319" s="278"/>
    </row>
    <row r="320" spans="1:6" s="91" customFormat="1" ht="12.75">
      <c r="A320" s="275"/>
      <c r="B320" s="285"/>
      <c r="C320" s="287"/>
      <c r="F320" s="278"/>
    </row>
    <row r="321" spans="1:6" s="91" customFormat="1" ht="12.75">
      <c r="A321" s="275"/>
      <c r="B321" s="285"/>
      <c r="C321" s="287"/>
      <c r="F321" s="278"/>
    </row>
    <row r="322" spans="1:6" s="91" customFormat="1" ht="12.75">
      <c r="A322" s="275"/>
      <c r="B322" s="285"/>
      <c r="C322" s="287"/>
      <c r="F322" s="278"/>
    </row>
    <row r="323" spans="1:6" s="91" customFormat="1" ht="12.75">
      <c r="A323" s="275"/>
      <c r="B323" s="285"/>
      <c r="C323" s="287"/>
      <c r="F323" s="278"/>
    </row>
    <row r="324" spans="1:6" s="91" customFormat="1" ht="12.75">
      <c r="A324" s="275"/>
      <c r="B324" s="285"/>
      <c r="C324" s="287"/>
      <c r="F324" s="278"/>
    </row>
    <row r="325" spans="1:6" s="91" customFormat="1" ht="12.75">
      <c r="A325" s="275"/>
      <c r="B325" s="285"/>
      <c r="C325" s="287"/>
      <c r="F325" s="278"/>
    </row>
    <row r="326" spans="1:6" s="91" customFormat="1" ht="12.75">
      <c r="A326" s="275"/>
      <c r="B326" s="285"/>
      <c r="C326" s="287"/>
      <c r="F326" s="278"/>
    </row>
    <row r="327" spans="1:6" s="91" customFormat="1" ht="12.75">
      <c r="A327" s="275"/>
      <c r="B327" s="285"/>
      <c r="C327" s="287"/>
      <c r="F327" s="278"/>
    </row>
    <row r="328" spans="1:6" s="91" customFormat="1" ht="12.75">
      <c r="A328" s="275"/>
      <c r="B328" s="285"/>
      <c r="C328" s="287"/>
      <c r="F328" s="278"/>
    </row>
    <row r="329" spans="1:6" s="91" customFormat="1" ht="12.75">
      <c r="A329" s="275"/>
      <c r="B329" s="285"/>
      <c r="C329" s="287"/>
      <c r="F329" s="278"/>
    </row>
    <row r="330" spans="1:6" s="91" customFormat="1" ht="12.75">
      <c r="A330" s="275"/>
      <c r="B330" s="285"/>
      <c r="C330" s="287"/>
      <c r="F330" s="278"/>
    </row>
    <row r="331" spans="1:6" s="91" customFormat="1" ht="12.75">
      <c r="A331" s="275"/>
      <c r="B331" s="285"/>
      <c r="C331" s="287"/>
      <c r="F331" s="278"/>
    </row>
    <row r="332" spans="1:6" s="91" customFormat="1" ht="12.75">
      <c r="A332" s="275"/>
      <c r="B332" s="290"/>
      <c r="C332" s="288"/>
      <c r="F332" s="278"/>
    </row>
    <row r="333" spans="1:6" s="91" customFormat="1" ht="12.75">
      <c r="A333" s="275"/>
      <c r="B333" s="285"/>
      <c r="C333" s="287"/>
      <c r="F333" s="278"/>
    </row>
    <row r="334" spans="1:6" s="91" customFormat="1" ht="12.75">
      <c r="A334" s="275"/>
      <c r="B334" s="285"/>
      <c r="C334" s="287"/>
      <c r="F334" s="278"/>
    </row>
    <row r="335" spans="1:6" s="91" customFormat="1" ht="12.75">
      <c r="A335" s="275"/>
      <c r="B335" s="285"/>
      <c r="C335" s="287"/>
      <c r="F335" s="278"/>
    </row>
    <row r="336" spans="1:6" s="91" customFormat="1" ht="12.75">
      <c r="A336" s="275"/>
      <c r="B336" s="285"/>
      <c r="C336" s="287"/>
      <c r="F336" s="278"/>
    </row>
    <row r="337" spans="1:6" s="91" customFormat="1" ht="12.75">
      <c r="A337" s="275"/>
      <c r="B337" s="285"/>
      <c r="C337" s="287"/>
      <c r="F337" s="278"/>
    </row>
    <row r="338" spans="1:6" s="91" customFormat="1" ht="12.75">
      <c r="A338" s="275"/>
      <c r="B338" s="285"/>
      <c r="C338" s="287"/>
      <c r="F338" s="278"/>
    </row>
    <row r="339" spans="1:6" s="91" customFormat="1" ht="12.75">
      <c r="A339" s="275"/>
      <c r="B339" s="285"/>
      <c r="C339" s="287"/>
      <c r="F339" s="278"/>
    </row>
    <row r="340" spans="1:6" s="91" customFormat="1" ht="12.75">
      <c r="A340" s="275"/>
      <c r="B340" s="285"/>
      <c r="C340" s="287"/>
      <c r="F340" s="278"/>
    </row>
    <row r="341" spans="1:6" s="91" customFormat="1" ht="12.75">
      <c r="A341" s="275"/>
      <c r="B341" s="285"/>
      <c r="C341" s="287"/>
      <c r="F341" s="278"/>
    </row>
    <row r="342" spans="1:6" s="91" customFormat="1" ht="12.75">
      <c r="A342" s="275"/>
      <c r="B342" s="285"/>
      <c r="C342" s="287"/>
      <c r="F342" s="278"/>
    </row>
    <row r="343" spans="1:6" s="91" customFormat="1" ht="12.75">
      <c r="A343" s="275"/>
      <c r="B343" s="285"/>
      <c r="C343" s="287"/>
      <c r="F343" s="278"/>
    </row>
    <row r="344" spans="1:6" s="91" customFormat="1" ht="12.75">
      <c r="A344" s="275"/>
      <c r="B344" s="285"/>
      <c r="C344" s="287"/>
      <c r="F344" s="278"/>
    </row>
    <row r="345" spans="1:6" s="91" customFormat="1" ht="12.75">
      <c r="A345" s="275"/>
      <c r="B345" s="285"/>
      <c r="C345" s="287"/>
      <c r="F345" s="278"/>
    </row>
    <row r="346" spans="1:6" s="91" customFormat="1" ht="12.75">
      <c r="A346" s="275"/>
      <c r="B346" s="285"/>
      <c r="C346" s="287"/>
      <c r="F346" s="278"/>
    </row>
    <row r="347" spans="1:6" s="91" customFormat="1" ht="12.75">
      <c r="A347" s="275"/>
      <c r="B347" s="285"/>
      <c r="C347" s="287"/>
      <c r="F347" s="278"/>
    </row>
    <row r="348" spans="1:6" s="91" customFormat="1" ht="12.75">
      <c r="A348" s="275"/>
      <c r="B348" s="745"/>
      <c r="C348" s="279"/>
      <c r="F348" s="278"/>
    </row>
    <row r="349" spans="1:6" s="91" customFormat="1" ht="12.75">
      <c r="A349" s="275"/>
      <c r="B349" s="285"/>
      <c r="C349" s="286"/>
      <c r="F349" s="278"/>
    </row>
    <row r="350" spans="1:6" s="91" customFormat="1" ht="12.75">
      <c r="A350" s="275"/>
      <c r="B350" s="285"/>
      <c r="C350" s="289"/>
      <c r="F350" s="278"/>
    </row>
    <row r="351" spans="1:6" s="91" customFormat="1" ht="12.75">
      <c r="A351" s="275"/>
      <c r="B351" s="285"/>
      <c r="C351" s="289"/>
      <c r="F351" s="278"/>
    </row>
    <row r="352" spans="1:6" s="91" customFormat="1" ht="12.75">
      <c r="A352" s="275"/>
      <c r="B352" s="285"/>
      <c r="C352" s="289"/>
      <c r="F352" s="278"/>
    </row>
    <row r="353" spans="1:6" s="91" customFormat="1" ht="12.75">
      <c r="A353" s="275"/>
      <c r="B353" s="285"/>
      <c r="C353" s="289"/>
      <c r="F353" s="278"/>
    </row>
    <row r="354" spans="1:6" s="91" customFormat="1" ht="12.75">
      <c r="A354" s="275"/>
      <c r="B354" s="283"/>
      <c r="C354" s="289"/>
      <c r="F354" s="278"/>
    </row>
    <row r="355" spans="1:6" s="91" customFormat="1" ht="12.75">
      <c r="A355" s="275"/>
      <c r="B355" s="290"/>
      <c r="C355" s="291"/>
      <c r="F355" s="278"/>
    </row>
    <row r="356" spans="1:6" s="91" customFormat="1" ht="12.75">
      <c r="A356" s="275"/>
      <c r="B356" s="285"/>
      <c r="C356" s="289"/>
      <c r="F356" s="278"/>
    </row>
    <row r="357" spans="1:6" s="91" customFormat="1" ht="12.75">
      <c r="A357" s="275"/>
      <c r="B357" s="285"/>
      <c r="C357" s="289"/>
      <c r="F357" s="278"/>
    </row>
    <row r="358" spans="1:6" s="91" customFormat="1" ht="12.75">
      <c r="A358" s="275"/>
      <c r="B358" s="285"/>
      <c r="C358" s="289"/>
      <c r="F358" s="278"/>
    </row>
    <row r="359" spans="1:6" s="91" customFormat="1" ht="12.75">
      <c r="A359" s="275"/>
      <c r="B359" s="290"/>
      <c r="C359" s="291"/>
      <c r="F359" s="278"/>
    </row>
    <row r="360" spans="1:6" s="91" customFormat="1" ht="12.75">
      <c r="A360" s="275"/>
      <c r="B360" s="285"/>
      <c r="C360" s="289"/>
      <c r="F360" s="278"/>
    </row>
    <row r="361" spans="1:6" s="91" customFormat="1" ht="12.75">
      <c r="A361" s="275"/>
      <c r="B361" s="285"/>
      <c r="C361" s="289"/>
      <c r="F361" s="278"/>
    </row>
    <row r="362" spans="1:6" s="91" customFormat="1" ht="12.75">
      <c r="A362" s="275"/>
      <c r="B362" s="285"/>
      <c r="C362" s="289"/>
      <c r="F362" s="278"/>
    </row>
    <row r="363" spans="1:6" s="91" customFormat="1" ht="12.75">
      <c r="A363" s="275"/>
      <c r="B363" s="285"/>
      <c r="C363" s="289"/>
      <c r="F363" s="278"/>
    </row>
    <row r="364" spans="1:6" s="91" customFormat="1" ht="12.75">
      <c r="A364" s="275"/>
      <c r="B364" s="285"/>
      <c r="C364" s="289"/>
      <c r="F364" s="278"/>
    </row>
    <row r="365" spans="1:6" s="91" customFormat="1" ht="12.75">
      <c r="A365" s="275"/>
      <c r="B365" s="285"/>
      <c r="C365" s="289"/>
      <c r="F365" s="278"/>
    </row>
    <row r="366" spans="1:6" s="91" customFormat="1" ht="12.75">
      <c r="A366" s="275"/>
      <c r="B366" s="285"/>
      <c r="C366" s="289"/>
      <c r="F366" s="278"/>
    </row>
    <row r="367" spans="1:6" s="91" customFormat="1" ht="12.75">
      <c r="A367" s="275"/>
      <c r="B367" s="285"/>
      <c r="C367" s="289"/>
      <c r="F367" s="278"/>
    </row>
    <row r="368" spans="1:6" s="91" customFormat="1" ht="12.75">
      <c r="A368" s="275"/>
      <c r="B368" s="285"/>
      <c r="C368" s="289"/>
      <c r="F368" s="278"/>
    </row>
    <row r="369" spans="1:6" s="91" customFormat="1" ht="12.75">
      <c r="A369" s="275"/>
      <c r="B369" s="285"/>
      <c r="C369" s="289"/>
      <c r="F369" s="278"/>
    </row>
    <row r="370" spans="1:6" s="91" customFormat="1" ht="12.75">
      <c r="A370" s="275"/>
      <c r="B370" s="285"/>
      <c r="C370" s="289"/>
      <c r="F370" s="278"/>
    </row>
    <row r="371" spans="1:6" s="91" customFormat="1" ht="12.75">
      <c r="A371" s="275"/>
      <c r="B371" s="285"/>
      <c r="C371" s="289"/>
      <c r="F371" s="278"/>
    </row>
    <row r="372" spans="1:6" s="91" customFormat="1" ht="12.75">
      <c r="A372" s="275"/>
      <c r="B372" s="285"/>
      <c r="C372" s="289"/>
      <c r="F372" s="278"/>
    </row>
    <row r="373" spans="1:6" s="91" customFormat="1" ht="12.75">
      <c r="A373" s="275"/>
      <c r="B373" s="285"/>
      <c r="C373" s="289"/>
      <c r="F373" s="278"/>
    </row>
    <row r="374" spans="1:6" s="91" customFormat="1" ht="12.75">
      <c r="A374" s="275"/>
      <c r="B374" s="290"/>
      <c r="C374" s="291"/>
      <c r="F374" s="278"/>
    </row>
    <row r="375" spans="1:6" s="91" customFormat="1" ht="12.75">
      <c r="A375" s="275"/>
      <c r="B375" s="285"/>
      <c r="C375" s="289"/>
      <c r="F375" s="278"/>
    </row>
    <row r="376" spans="1:6" s="91" customFormat="1" ht="12.75">
      <c r="A376" s="275"/>
      <c r="B376" s="290"/>
      <c r="C376" s="288"/>
      <c r="F376" s="278"/>
    </row>
    <row r="377" spans="1:6" s="91" customFormat="1" ht="12.75">
      <c r="A377" s="275"/>
      <c r="B377" s="285"/>
      <c r="C377" s="289"/>
      <c r="F377" s="278"/>
    </row>
    <row r="378" spans="1:6" s="91" customFormat="1" ht="12.75">
      <c r="A378" s="275"/>
      <c r="B378" s="285"/>
      <c r="C378" s="289"/>
      <c r="F378" s="278"/>
    </row>
    <row r="379" spans="1:6" s="91" customFormat="1" ht="12.75">
      <c r="A379" s="275"/>
      <c r="B379" s="285"/>
      <c r="C379" s="289"/>
      <c r="F379" s="278"/>
    </row>
    <row r="380" spans="1:6" s="91" customFormat="1" ht="12.75">
      <c r="A380" s="275"/>
      <c r="B380" s="290"/>
      <c r="C380" s="288"/>
      <c r="F380" s="278"/>
    </row>
    <row r="381" spans="1:6" s="91" customFormat="1" ht="12.75">
      <c r="A381" s="275"/>
      <c r="B381" s="285"/>
      <c r="C381" s="289"/>
      <c r="F381" s="278"/>
    </row>
    <row r="382" spans="1:6" s="91" customFormat="1" ht="12.75">
      <c r="A382" s="275"/>
      <c r="B382" s="290"/>
      <c r="C382" s="291"/>
      <c r="F382" s="278"/>
    </row>
    <row r="383" spans="1:6" s="91" customFormat="1" ht="12.75">
      <c r="A383" s="275"/>
      <c r="B383" s="285"/>
      <c r="C383" s="289"/>
      <c r="F383" s="278"/>
    </row>
    <row r="384" spans="1:6" s="91" customFormat="1" ht="12.75">
      <c r="A384" s="275"/>
      <c r="B384" s="285"/>
      <c r="C384" s="289"/>
      <c r="F384" s="278"/>
    </row>
    <row r="385" spans="1:6" s="91" customFormat="1" ht="12.75">
      <c r="A385" s="275"/>
      <c r="B385" s="285"/>
      <c r="C385" s="289"/>
      <c r="F385" s="278"/>
    </row>
    <row r="386" spans="1:6" s="91" customFormat="1" ht="12.75">
      <c r="A386" s="275"/>
      <c r="B386" s="290"/>
      <c r="C386" s="291"/>
      <c r="F386" s="278"/>
    </row>
    <row r="387" spans="1:6" s="91" customFormat="1" ht="12.75">
      <c r="A387" s="275"/>
      <c r="B387" s="285"/>
      <c r="C387" s="289"/>
      <c r="F387" s="278"/>
    </row>
    <row r="388" spans="1:3" s="91" customFormat="1" ht="12.75">
      <c r="A388" s="275"/>
      <c r="B388" s="285"/>
      <c r="C388" s="289"/>
    </row>
    <row r="389" spans="1:3" s="91" customFormat="1" ht="14.25">
      <c r="A389" s="275"/>
      <c r="B389" s="292"/>
      <c r="C389" s="289"/>
    </row>
    <row r="390" spans="1:3" s="91" customFormat="1" ht="12.75">
      <c r="A390" s="275"/>
      <c r="B390" s="283"/>
      <c r="C390" s="289"/>
    </row>
    <row r="391" spans="1:5" s="91" customFormat="1" ht="12.75">
      <c r="A391" s="275"/>
      <c r="B391" s="290"/>
      <c r="C391" s="291"/>
      <c r="E391" s="278"/>
    </row>
    <row r="392" spans="1:5" s="91" customFormat="1" ht="12.75">
      <c r="A392" s="275"/>
      <c r="B392" s="283"/>
      <c r="C392" s="291"/>
      <c r="E392" s="278"/>
    </row>
    <row r="393" spans="1:5" s="91" customFormat="1" ht="12.75">
      <c r="A393" s="275"/>
      <c r="B393" s="285"/>
      <c r="C393" s="289"/>
      <c r="E393" s="278"/>
    </row>
    <row r="394" spans="1:5" s="91" customFormat="1" ht="12.75">
      <c r="A394" s="275"/>
      <c r="B394" s="285"/>
      <c r="C394" s="289"/>
      <c r="E394" s="278"/>
    </row>
    <row r="395" spans="1:5" s="91" customFormat="1" ht="12.75">
      <c r="A395" s="275"/>
      <c r="B395" s="285"/>
      <c r="C395" s="289"/>
      <c r="E395" s="278"/>
    </row>
    <row r="396" spans="1:5" s="91" customFormat="1" ht="12.75">
      <c r="A396" s="275"/>
      <c r="B396" s="285"/>
      <c r="C396" s="289"/>
      <c r="E396" s="278"/>
    </row>
    <row r="397" spans="1:5" s="91" customFormat="1" ht="12.75">
      <c r="A397" s="275"/>
      <c r="B397" s="285"/>
      <c r="C397" s="289"/>
      <c r="E397" s="278"/>
    </row>
    <row r="398" spans="1:5" s="91" customFormat="1" ht="12.75">
      <c r="A398" s="275"/>
      <c r="B398" s="285"/>
      <c r="C398" s="289"/>
      <c r="E398" s="278"/>
    </row>
    <row r="399" spans="1:5" s="91" customFormat="1" ht="12.75">
      <c r="A399" s="275"/>
      <c r="B399" s="285"/>
      <c r="C399" s="289"/>
      <c r="E399" s="278"/>
    </row>
    <row r="400" spans="1:5" s="91" customFormat="1" ht="12.75">
      <c r="A400" s="275"/>
      <c r="B400" s="285"/>
      <c r="C400" s="289"/>
      <c r="E400" s="278"/>
    </row>
    <row r="401" spans="1:5" s="91" customFormat="1" ht="12.75">
      <c r="A401" s="275"/>
      <c r="B401" s="285"/>
      <c r="C401" s="289"/>
      <c r="E401" s="278"/>
    </row>
    <row r="402" spans="1:5" s="91" customFormat="1" ht="12.75">
      <c r="A402" s="275"/>
      <c r="B402" s="285"/>
      <c r="C402" s="289"/>
      <c r="E402" s="278"/>
    </row>
    <row r="403" spans="1:5" s="91" customFormat="1" ht="12.75">
      <c r="A403" s="275"/>
      <c r="B403" s="285"/>
      <c r="C403" s="289"/>
      <c r="E403" s="278"/>
    </row>
    <row r="404" spans="1:5" s="91" customFormat="1" ht="12.75">
      <c r="A404" s="275"/>
      <c r="B404" s="285"/>
      <c r="C404" s="289"/>
      <c r="E404" s="278"/>
    </row>
    <row r="405" spans="1:5" s="91" customFormat="1" ht="12.75">
      <c r="A405" s="275"/>
      <c r="B405" s="285"/>
      <c r="C405" s="289"/>
      <c r="E405" s="278"/>
    </row>
    <row r="406" spans="1:5" s="91" customFormat="1" ht="12.75">
      <c r="A406" s="275"/>
      <c r="B406" s="285"/>
      <c r="C406" s="289"/>
      <c r="E406" s="278"/>
    </row>
    <row r="407" spans="1:5" s="91" customFormat="1" ht="12.75">
      <c r="A407" s="275"/>
      <c r="B407" s="285"/>
      <c r="C407" s="289"/>
      <c r="E407" s="278"/>
    </row>
    <row r="408" spans="1:5" s="91" customFormat="1" ht="12.75">
      <c r="A408" s="275"/>
      <c r="B408" s="285"/>
      <c r="C408" s="289"/>
      <c r="E408" s="278"/>
    </row>
    <row r="409" spans="1:5" s="91" customFormat="1" ht="12.75">
      <c r="A409" s="275"/>
      <c r="B409" s="283"/>
      <c r="C409" s="289"/>
      <c r="E409" s="278"/>
    </row>
    <row r="410" spans="1:5" s="91" customFormat="1" ht="12.75">
      <c r="A410" s="275"/>
      <c r="B410" s="285"/>
      <c r="C410" s="289"/>
      <c r="E410" s="278"/>
    </row>
    <row r="411" spans="1:5" s="91" customFormat="1" ht="12.75">
      <c r="A411" s="275"/>
      <c r="B411" s="285"/>
      <c r="C411" s="289"/>
      <c r="E411" s="278"/>
    </row>
    <row r="412" spans="1:5" s="91" customFormat="1" ht="12.75">
      <c r="A412" s="275"/>
      <c r="B412" s="285"/>
      <c r="C412" s="289"/>
      <c r="E412" s="278"/>
    </row>
    <row r="413" spans="1:5" s="91" customFormat="1" ht="12.75">
      <c r="A413" s="275"/>
      <c r="B413" s="285"/>
      <c r="C413" s="289"/>
      <c r="E413" s="278"/>
    </row>
    <row r="414" spans="1:5" s="91" customFormat="1" ht="12.75">
      <c r="A414" s="275"/>
      <c r="B414" s="285"/>
      <c r="C414" s="289"/>
      <c r="E414" s="278"/>
    </row>
    <row r="415" spans="1:5" s="91" customFormat="1" ht="12.75">
      <c r="A415" s="275"/>
      <c r="B415" s="285"/>
      <c r="C415" s="289"/>
      <c r="E415" s="278"/>
    </row>
    <row r="416" spans="1:5" s="91" customFormat="1" ht="12.75">
      <c r="A416" s="275"/>
      <c r="B416" s="285"/>
      <c r="C416" s="289"/>
      <c r="E416" s="278"/>
    </row>
    <row r="417" spans="1:5" s="91" customFormat="1" ht="12.75">
      <c r="A417" s="275"/>
      <c r="B417" s="285"/>
      <c r="C417" s="289"/>
      <c r="E417" s="278"/>
    </row>
    <row r="418" spans="1:5" s="91" customFormat="1" ht="12.75">
      <c r="A418" s="275"/>
      <c r="B418" s="285"/>
      <c r="C418" s="289"/>
      <c r="E418" s="278"/>
    </row>
    <row r="419" spans="1:5" s="91" customFormat="1" ht="12.75">
      <c r="A419" s="275"/>
      <c r="B419" s="285"/>
      <c r="C419" s="289"/>
      <c r="E419" s="278"/>
    </row>
    <row r="420" spans="1:5" s="91" customFormat="1" ht="12.75">
      <c r="A420" s="275"/>
      <c r="B420" s="285"/>
      <c r="C420" s="289"/>
      <c r="E420" s="278"/>
    </row>
    <row r="421" spans="1:5" s="91" customFormat="1" ht="12.75">
      <c r="A421" s="275"/>
      <c r="B421" s="285"/>
      <c r="C421" s="289"/>
      <c r="E421" s="278"/>
    </row>
    <row r="422" spans="1:5" s="91" customFormat="1" ht="12.75">
      <c r="A422" s="275"/>
      <c r="B422" s="285"/>
      <c r="C422" s="289"/>
      <c r="E422" s="278"/>
    </row>
    <row r="423" spans="1:5" s="91" customFormat="1" ht="12.75">
      <c r="A423" s="275"/>
      <c r="B423" s="285"/>
      <c r="C423" s="289"/>
      <c r="E423" s="278"/>
    </row>
    <row r="424" spans="1:5" s="91" customFormat="1" ht="12.75">
      <c r="A424" s="275"/>
      <c r="B424" s="285"/>
      <c r="C424" s="289"/>
      <c r="E424" s="278"/>
    </row>
    <row r="425" spans="1:5" s="91" customFormat="1" ht="12.75">
      <c r="A425" s="275"/>
      <c r="B425" s="285"/>
      <c r="C425" s="289"/>
      <c r="E425" s="278"/>
    </row>
    <row r="426" spans="1:5" s="91" customFormat="1" ht="12.75">
      <c r="A426" s="275"/>
      <c r="B426" s="285"/>
      <c r="C426" s="289"/>
      <c r="E426" s="278"/>
    </row>
    <row r="427" spans="1:5" s="91" customFormat="1" ht="12.75">
      <c r="A427" s="275"/>
      <c r="B427" s="285"/>
      <c r="C427" s="289"/>
      <c r="E427" s="278"/>
    </row>
    <row r="428" spans="1:5" s="91" customFormat="1" ht="12.75">
      <c r="A428" s="275"/>
      <c r="B428" s="285"/>
      <c r="C428" s="289"/>
      <c r="E428" s="278"/>
    </row>
    <row r="429" spans="1:5" s="91" customFormat="1" ht="12.75">
      <c r="A429" s="275"/>
      <c r="B429" s="285"/>
      <c r="C429" s="289"/>
      <c r="E429" s="278"/>
    </row>
    <row r="430" spans="1:5" s="91" customFormat="1" ht="12.75">
      <c r="A430" s="275"/>
      <c r="B430" s="285"/>
      <c r="C430" s="289"/>
      <c r="E430" s="278"/>
    </row>
    <row r="431" spans="1:5" s="91" customFormat="1" ht="12.75">
      <c r="A431" s="275"/>
      <c r="B431" s="285"/>
      <c r="C431" s="289"/>
      <c r="E431" s="278"/>
    </row>
    <row r="432" spans="1:5" s="91" customFormat="1" ht="12.75">
      <c r="A432" s="275"/>
      <c r="B432" s="285"/>
      <c r="C432" s="289"/>
      <c r="E432" s="278"/>
    </row>
    <row r="433" spans="1:5" s="91" customFormat="1" ht="12.75">
      <c r="A433" s="275"/>
      <c r="B433" s="285"/>
      <c r="C433" s="289"/>
      <c r="E433" s="278"/>
    </row>
    <row r="434" spans="1:5" s="91" customFormat="1" ht="12.75">
      <c r="A434" s="275"/>
      <c r="B434" s="285"/>
      <c r="C434" s="289"/>
      <c r="E434" s="278"/>
    </row>
    <row r="435" spans="1:5" s="91" customFormat="1" ht="12.75">
      <c r="A435" s="275"/>
      <c r="B435" s="285"/>
      <c r="C435" s="289"/>
      <c r="E435" s="278"/>
    </row>
    <row r="436" spans="1:5" s="91" customFormat="1" ht="12.75">
      <c r="A436" s="275"/>
      <c r="B436" s="746"/>
      <c r="C436" s="289"/>
      <c r="E436" s="278"/>
    </row>
    <row r="437" spans="1:5" s="91" customFormat="1" ht="12.75">
      <c r="A437" s="275"/>
      <c r="B437" s="285"/>
      <c r="C437" s="289"/>
      <c r="E437" s="278"/>
    </row>
    <row r="438" spans="1:5" s="91" customFormat="1" ht="12.75">
      <c r="A438" s="275"/>
      <c r="B438" s="285"/>
      <c r="C438" s="289"/>
      <c r="E438" s="278"/>
    </row>
    <row r="439" spans="1:5" s="91" customFormat="1" ht="12.75">
      <c r="A439" s="275"/>
      <c r="B439" s="285"/>
      <c r="C439" s="289"/>
      <c r="E439" s="278"/>
    </row>
    <row r="440" spans="1:5" s="91" customFormat="1" ht="12.75">
      <c r="A440" s="275"/>
      <c r="B440" s="285"/>
      <c r="C440" s="289"/>
      <c r="E440" s="278"/>
    </row>
    <row r="441" spans="1:5" s="91" customFormat="1" ht="12.75">
      <c r="A441" s="275"/>
      <c r="B441" s="285"/>
      <c r="C441" s="289"/>
      <c r="E441" s="278"/>
    </row>
    <row r="442" spans="1:5" s="91" customFormat="1" ht="12.75">
      <c r="A442" s="275"/>
      <c r="B442" s="285"/>
      <c r="C442" s="289"/>
      <c r="E442" s="278"/>
    </row>
    <row r="443" spans="1:5" s="91" customFormat="1" ht="12.75">
      <c r="A443" s="275"/>
      <c r="B443" s="285"/>
      <c r="C443" s="289"/>
      <c r="E443" s="278"/>
    </row>
    <row r="444" spans="1:5" s="91" customFormat="1" ht="12.75">
      <c r="A444" s="275"/>
      <c r="B444" s="285"/>
      <c r="C444" s="289"/>
      <c r="E444" s="278"/>
    </row>
    <row r="445" spans="1:5" s="91" customFormat="1" ht="12.75">
      <c r="A445" s="275"/>
      <c r="B445" s="285"/>
      <c r="C445" s="289"/>
      <c r="E445" s="278"/>
    </row>
    <row r="446" spans="1:5" s="91" customFormat="1" ht="12.75">
      <c r="A446" s="275"/>
      <c r="B446" s="285"/>
      <c r="C446" s="289"/>
      <c r="E446" s="278"/>
    </row>
    <row r="447" spans="1:5" s="91" customFormat="1" ht="12.75">
      <c r="A447" s="275"/>
      <c r="B447" s="285"/>
      <c r="C447" s="289"/>
      <c r="E447" s="278"/>
    </row>
    <row r="448" spans="1:5" s="91" customFormat="1" ht="12.75">
      <c r="A448" s="275"/>
      <c r="B448" s="285"/>
      <c r="C448" s="289"/>
      <c r="E448" s="278"/>
    </row>
    <row r="449" spans="1:5" s="91" customFormat="1" ht="12.75">
      <c r="A449" s="275"/>
      <c r="B449" s="285"/>
      <c r="C449" s="289"/>
      <c r="E449" s="278"/>
    </row>
    <row r="450" spans="1:5" s="91" customFormat="1" ht="12.75">
      <c r="A450" s="275"/>
      <c r="B450" s="285"/>
      <c r="C450" s="289"/>
      <c r="E450" s="278"/>
    </row>
    <row r="451" spans="1:5" s="91" customFormat="1" ht="12.75">
      <c r="A451" s="275"/>
      <c r="B451" s="285"/>
      <c r="C451" s="289"/>
      <c r="E451" s="278"/>
    </row>
    <row r="452" spans="1:5" s="91" customFormat="1" ht="12.75">
      <c r="A452" s="275"/>
      <c r="B452" s="285"/>
      <c r="C452" s="289"/>
      <c r="E452" s="278"/>
    </row>
    <row r="453" spans="1:5" s="91" customFormat="1" ht="12.75">
      <c r="A453" s="275"/>
      <c r="B453" s="285"/>
      <c r="C453" s="289"/>
      <c r="E453" s="278"/>
    </row>
    <row r="454" spans="1:5" s="91" customFormat="1" ht="12.75">
      <c r="A454" s="275"/>
      <c r="B454" s="285"/>
      <c r="C454" s="289"/>
      <c r="E454" s="278"/>
    </row>
    <row r="455" spans="1:5" s="91" customFormat="1" ht="12.75">
      <c r="A455" s="275"/>
      <c r="B455" s="285"/>
      <c r="C455" s="289"/>
      <c r="E455" s="278"/>
    </row>
    <row r="456" spans="1:5" s="91" customFormat="1" ht="12.75">
      <c r="A456" s="275"/>
      <c r="B456" s="285"/>
      <c r="C456" s="289"/>
      <c r="E456" s="278"/>
    </row>
    <row r="457" spans="1:5" s="91" customFormat="1" ht="12.75">
      <c r="A457" s="275"/>
      <c r="B457" s="285"/>
      <c r="C457" s="289"/>
      <c r="E457" s="278"/>
    </row>
    <row r="458" spans="1:5" s="91" customFormat="1" ht="12.75">
      <c r="A458" s="275"/>
      <c r="B458" s="285"/>
      <c r="C458" s="289"/>
      <c r="E458" s="278"/>
    </row>
    <row r="459" spans="1:5" s="91" customFormat="1" ht="12.75">
      <c r="A459" s="275"/>
      <c r="B459" s="285"/>
      <c r="C459" s="289"/>
      <c r="E459" s="278"/>
    </row>
    <row r="460" spans="1:5" s="91" customFormat="1" ht="12.75">
      <c r="A460" s="275"/>
      <c r="B460" s="285"/>
      <c r="C460" s="289"/>
      <c r="E460" s="278"/>
    </row>
    <row r="461" spans="1:5" s="91" customFormat="1" ht="12.75">
      <c r="A461" s="275"/>
      <c r="B461" s="285"/>
      <c r="C461" s="289"/>
      <c r="E461" s="278"/>
    </row>
    <row r="462" spans="1:5" s="91" customFormat="1" ht="12.75">
      <c r="A462" s="275"/>
      <c r="B462" s="285"/>
      <c r="C462" s="289"/>
      <c r="E462" s="278"/>
    </row>
    <row r="463" spans="1:5" s="91" customFormat="1" ht="12.75">
      <c r="A463" s="275"/>
      <c r="B463" s="747"/>
      <c r="C463" s="288"/>
      <c r="E463" s="278"/>
    </row>
    <row r="464" spans="1:5" s="91" customFormat="1" ht="12.75">
      <c r="A464" s="275"/>
      <c r="B464" s="283"/>
      <c r="C464" s="289"/>
      <c r="E464" s="278"/>
    </row>
    <row r="465" spans="1:5" s="91" customFormat="1" ht="12.75">
      <c r="A465" s="275"/>
      <c r="B465" s="285"/>
      <c r="C465" s="289"/>
      <c r="E465" s="278"/>
    </row>
    <row r="466" spans="1:5" s="91" customFormat="1" ht="12.75">
      <c r="A466" s="275"/>
      <c r="B466" s="285"/>
      <c r="C466" s="289"/>
      <c r="E466" s="278"/>
    </row>
    <row r="467" spans="1:5" s="91" customFormat="1" ht="12.75">
      <c r="A467" s="275"/>
      <c r="B467" s="285"/>
      <c r="C467" s="289"/>
      <c r="E467" s="278"/>
    </row>
    <row r="468" spans="1:5" s="91" customFormat="1" ht="12.75">
      <c r="A468" s="275"/>
      <c r="B468" s="285"/>
      <c r="C468" s="289"/>
      <c r="E468" s="278"/>
    </row>
    <row r="469" spans="1:5" s="91" customFormat="1" ht="12.75">
      <c r="A469" s="275"/>
      <c r="B469" s="285"/>
      <c r="C469" s="289"/>
      <c r="E469" s="278"/>
    </row>
    <row r="470" spans="1:5" s="91" customFormat="1" ht="12.75">
      <c r="A470" s="275"/>
      <c r="B470" s="285"/>
      <c r="C470" s="289"/>
      <c r="E470" s="278"/>
    </row>
    <row r="471" spans="1:5" s="91" customFormat="1" ht="12.75">
      <c r="A471" s="275"/>
      <c r="B471" s="285"/>
      <c r="C471" s="289"/>
      <c r="E471" s="278"/>
    </row>
    <row r="472" spans="1:5" s="91" customFormat="1" ht="12.75">
      <c r="A472" s="275"/>
      <c r="B472" s="285"/>
      <c r="C472" s="289"/>
      <c r="E472" s="278"/>
    </row>
    <row r="473" spans="1:5" s="91" customFormat="1" ht="12.75">
      <c r="A473" s="275"/>
      <c r="B473" s="285"/>
      <c r="C473" s="289"/>
      <c r="E473" s="278"/>
    </row>
    <row r="474" spans="1:5" s="91" customFormat="1" ht="12.75">
      <c r="A474" s="275"/>
      <c r="B474" s="285"/>
      <c r="C474" s="289"/>
      <c r="E474" s="278"/>
    </row>
    <row r="475" spans="1:5" s="91" customFormat="1" ht="12.75">
      <c r="A475" s="275"/>
      <c r="B475" s="285"/>
      <c r="C475" s="289"/>
      <c r="E475" s="278"/>
    </row>
    <row r="476" spans="1:5" s="91" customFormat="1" ht="12.75">
      <c r="A476" s="275"/>
      <c r="B476" s="285"/>
      <c r="C476" s="289"/>
      <c r="E476" s="278"/>
    </row>
    <row r="477" spans="1:5" s="91" customFormat="1" ht="12.75">
      <c r="A477" s="275"/>
      <c r="B477" s="285"/>
      <c r="C477" s="289"/>
      <c r="E477" s="278"/>
    </row>
    <row r="478" spans="1:5" s="91" customFormat="1" ht="12.75">
      <c r="A478" s="275"/>
      <c r="B478" s="285"/>
      <c r="C478" s="289"/>
      <c r="E478" s="278"/>
    </row>
    <row r="479" spans="1:5" s="91" customFormat="1" ht="12.75">
      <c r="A479" s="275"/>
      <c r="B479" s="285"/>
      <c r="C479" s="289"/>
      <c r="E479" s="278"/>
    </row>
    <row r="480" spans="1:5" s="91" customFormat="1" ht="12.75">
      <c r="A480" s="275"/>
      <c r="B480" s="283"/>
      <c r="C480" s="289"/>
      <c r="E480" s="278"/>
    </row>
    <row r="481" spans="1:5" s="91" customFormat="1" ht="12.75">
      <c r="A481" s="275"/>
      <c r="B481" s="285"/>
      <c r="C481" s="289"/>
      <c r="E481" s="278"/>
    </row>
    <row r="482" spans="1:5" s="91" customFormat="1" ht="12.75">
      <c r="A482" s="275"/>
      <c r="B482" s="285"/>
      <c r="C482" s="289"/>
      <c r="E482" s="278"/>
    </row>
    <row r="483" spans="1:5" s="91" customFormat="1" ht="12.75">
      <c r="A483" s="275"/>
      <c r="B483" s="285"/>
      <c r="C483" s="289"/>
      <c r="E483" s="278"/>
    </row>
    <row r="484" spans="1:5" s="91" customFormat="1" ht="12.75">
      <c r="A484" s="275"/>
      <c r="B484" s="285"/>
      <c r="C484" s="289"/>
      <c r="E484" s="278"/>
    </row>
    <row r="485" spans="1:5" s="91" customFormat="1" ht="12.75">
      <c r="A485" s="275"/>
      <c r="B485" s="283"/>
      <c r="C485" s="289"/>
      <c r="E485" s="278"/>
    </row>
    <row r="486" spans="1:5" s="91" customFormat="1" ht="12.75">
      <c r="A486" s="275"/>
      <c r="B486" s="285"/>
      <c r="C486" s="289"/>
      <c r="E486" s="278"/>
    </row>
    <row r="487" spans="1:5" s="91" customFormat="1" ht="12.75">
      <c r="A487" s="275"/>
      <c r="B487" s="285"/>
      <c r="C487" s="289"/>
      <c r="E487" s="278"/>
    </row>
    <row r="488" spans="1:5" s="91" customFormat="1" ht="12.75">
      <c r="A488" s="275"/>
      <c r="B488" s="285"/>
      <c r="C488" s="289"/>
      <c r="E488" s="278"/>
    </row>
    <row r="489" spans="1:5" s="91" customFormat="1" ht="12.75">
      <c r="A489" s="275"/>
      <c r="B489" s="285"/>
      <c r="C489" s="289"/>
      <c r="E489" s="278"/>
    </row>
    <row r="490" spans="1:5" s="91" customFormat="1" ht="12.75">
      <c r="A490" s="275"/>
      <c r="B490" s="285"/>
      <c r="C490" s="289"/>
      <c r="E490" s="278"/>
    </row>
    <row r="491" spans="1:5" s="91" customFormat="1" ht="12.75">
      <c r="A491" s="275"/>
      <c r="B491" s="285"/>
      <c r="C491" s="289"/>
      <c r="E491" s="278"/>
    </row>
    <row r="492" spans="1:5" s="91" customFormat="1" ht="12.75">
      <c r="A492" s="275"/>
      <c r="B492" s="285"/>
      <c r="C492" s="289"/>
      <c r="E492" s="278"/>
    </row>
    <row r="493" spans="1:5" s="91" customFormat="1" ht="12.75">
      <c r="A493" s="275"/>
      <c r="B493" s="285"/>
      <c r="C493" s="289"/>
      <c r="E493" s="278"/>
    </row>
    <row r="494" spans="1:5" s="91" customFormat="1" ht="12.75">
      <c r="A494" s="275"/>
      <c r="B494" s="285"/>
      <c r="C494" s="289"/>
      <c r="E494" s="278"/>
    </row>
    <row r="495" spans="1:5" s="91" customFormat="1" ht="12.75">
      <c r="A495" s="275"/>
      <c r="B495" s="285"/>
      <c r="C495" s="289"/>
      <c r="E495" s="278"/>
    </row>
    <row r="496" spans="1:5" s="91" customFormat="1" ht="12.75">
      <c r="A496" s="275"/>
      <c r="B496" s="285"/>
      <c r="C496" s="289"/>
      <c r="E496" s="278"/>
    </row>
    <row r="497" spans="1:5" s="91" customFormat="1" ht="12.75">
      <c r="A497" s="275"/>
      <c r="B497" s="285"/>
      <c r="C497" s="289"/>
      <c r="E497" s="278"/>
    </row>
    <row r="498" spans="1:5" s="91" customFormat="1" ht="12.75">
      <c r="A498" s="275"/>
      <c r="B498" s="285"/>
      <c r="C498" s="287"/>
      <c r="E498" s="278"/>
    </row>
    <row r="499" spans="1:5" s="91" customFormat="1" ht="12.75">
      <c r="A499" s="275"/>
      <c r="B499" s="285"/>
      <c r="C499" s="289"/>
      <c r="E499" s="278"/>
    </row>
    <row r="500" spans="1:5" s="91" customFormat="1" ht="12.75">
      <c r="A500" s="275"/>
      <c r="B500" s="285"/>
      <c r="C500" s="289"/>
      <c r="E500" s="278"/>
    </row>
    <row r="501" spans="1:5" s="91" customFormat="1" ht="12.75">
      <c r="A501" s="275"/>
      <c r="B501" s="285"/>
      <c r="C501" s="289"/>
      <c r="E501" s="278"/>
    </row>
    <row r="502" spans="1:5" s="91" customFormat="1" ht="12.75">
      <c r="A502" s="275"/>
      <c r="B502" s="285"/>
      <c r="C502" s="289"/>
      <c r="E502" s="278"/>
    </row>
    <row r="503" spans="1:5" s="91" customFormat="1" ht="12.75">
      <c r="A503" s="275"/>
      <c r="B503" s="285"/>
      <c r="C503" s="289"/>
      <c r="E503" s="278"/>
    </row>
    <row r="504" spans="1:5" s="91" customFormat="1" ht="12.75">
      <c r="A504" s="275"/>
      <c r="B504" s="283"/>
      <c r="C504" s="289"/>
      <c r="E504" s="278"/>
    </row>
    <row r="505" spans="1:5" s="91" customFormat="1" ht="12.75">
      <c r="A505" s="275"/>
      <c r="B505" s="285"/>
      <c r="C505" s="289"/>
      <c r="E505" s="278"/>
    </row>
    <row r="506" spans="1:5" s="91" customFormat="1" ht="12.75">
      <c r="A506" s="275"/>
      <c r="B506" s="285"/>
      <c r="C506" s="289"/>
      <c r="E506" s="278"/>
    </row>
    <row r="507" spans="1:5" s="91" customFormat="1" ht="12.75">
      <c r="A507" s="275"/>
      <c r="B507" s="285"/>
      <c r="C507" s="289"/>
      <c r="E507" s="278"/>
    </row>
    <row r="508" spans="1:5" s="91" customFormat="1" ht="12.75">
      <c r="A508" s="275"/>
      <c r="B508" s="285"/>
      <c r="C508" s="289"/>
      <c r="E508" s="278"/>
    </row>
    <row r="509" spans="1:5" s="91" customFormat="1" ht="12.75">
      <c r="A509" s="275"/>
      <c r="B509" s="285"/>
      <c r="C509" s="289"/>
      <c r="E509" s="278"/>
    </row>
    <row r="510" spans="1:5" s="91" customFormat="1" ht="12.75">
      <c r="A510" s="275"/>
      <c r="B510" s="285"/>
      <c r="C510" s="289"/>
      <c r="E510" s="278"/>
    </row>
    <row r="511" spans="1:5" s="91" customFormat="1" ht="12.75">
      <c r="A511" s="275"/>
      <c r="B511" s="285"/>
      <c r="C511" s="289"/>
      <c r="E511" s="278"/>
    </row>
    <row r="512" spans="1:5" s="91" customFormat="1" ht="12.75">
      <c r="A512" s="275"/>
      <c r="B512" s="290"/>
      <c r="C512" s="291"/>
      <c r="E512" s="278"/>
    </row>
    <row r="513" spans="1:5" s="91" customFormat="1" ht="12.75">
      <c r="A513" s="275"/>
      <c r="B513" s="283"/>
      <c r="C513" s="289"/>
      <c r="E513" s="278"/>
    </row>
    <row r="514" spans="1:5" s="91" customFormat="1" ht="12.75">
      <c r="A514" s="275"/>
      <c r="B514" s="285"/>
      <c r="C514" s="289"/>
      <c r="E514" s="278"/>
    </row>
    <row r="515" spans="1:5" s="91" customFormat="1" ht="12.75">
      <c r="A515" s="275"/>
      <c r="B515" s="285"/>
      <c r="C515" s="289"/>
      <c r="E515" s="278"/>
    </row>
    <row r="516" spans="1:5" s="91" customFormat="1" ht="12.75">
      <c r="A516" s="275"/>
      <c r="B516" s="285"/>
      <c r="C516" s="289"/>
      <c r="E516" s="278"/>
    </row>
    <row r="517" spans="1:5" s="91" customFormat="1" ht="12.75">
      <c r="A517" s="275"/>
      <c r="B517" s="285"/>
      <c r="C517" s="289"/>
      <c r="E517" s="278"/>
    </row>
    <row r="518" spans="1:5" s="91" customFormat="1" ht="12.75">
      <c r="A518" s="275"/>
      <c r="B518" s="285"/>
      <c r="C518" s="289"/>
      <c r="E518" s="278"/>
    </row>
    <row r="519" spans="1:5" s="91" customFormat="1" ht="12.75">
      <c r="A519" s="275"/>
      <c r="B519" s="285"/>
      <c r="C519" s="289"/>
      <c r="E519" s="278"/>
    </row>
    <row r="520" spans="1:5" s="91" customFormat="1" ht="12.75">
      <c r="A520" s="275"/>
      <c r="B520" s="285"/>
      <c r="C520" s="289"/>
      <c r="E520" s="278"/>
    </row>
    <row r="521" spans="1:5" s="91" customFormat="1" ht="12.75">
      <c r="A521" s="275"/>
      <c r="B521" s="285"/>
      <c r="C521" s="289"/>
      <c r="E521" s="278"/>
    </row>
    <row r="522" spans="1:5" s="91" customFormat="1" ht="12.75">
      <c r="A522" s="275"/>
      <c r="B522" s="285"/>
      <c r="C522" s="289"/>
      <c r="E522" s="278"/>
    </row>
    <row r="523" spans="1:5" s="91" customFormat="1" ht="12.75">
      <c r="A523" s="275"/>
      <c r="B523" s="285"/>
      <c r="C523" s="289"/>
      <c r="E523" s="278"/>
    </row>
    <row r="524" spans="1:5" s="91" customFormat="1" ht="12.75">
      <c r="A524" s="275"/>
      <c r="B524" s="285"/>
      <c r="C524" s="289"/>
      <c r="E524" s="278"/>
    </row>
    <row r="525" spans="1:5" s="91" customFormat="1" ht="12.75">
      <c r="A525" s="275"/>
      <c r="B525" s="283"/>
      <c r="C525" s="289"/>
      <c r="E525" s="278"/>
    </row>
    <row r="526" spans="1:5" s="91" customFormat="1" ht="12.75">
      <c r="A526" s="275"/>
      <c r="B526" s="285"/>
      <c r="C526" s="289"/>
      <c r="E526" s="278"/>
    </row>
    <row r="527" spans="1:5" s="91" customFormat="1" ht="12.75">
      <c r="A527" s="275"/>
      <c r="B527" s="285"/>
      <c r="C527" s="289"/>
      <c r="E527" s="278"/>
    </row>
    <row r="528" spans="1:5" s="91" customFormat="1" ht="12.75">
      <c r="A528" s="275"/>
      <c r="B528" s="285"/>
      <c r="C528" s="289"/>
      <c r="E528" s="278"/>
    </row>
    <row r="529" spans="1:5" s="91" customFormat="1" ht="12.75">
      <c r="A529" s="275"/>
      <c r="B529" s="285"/>
      <c r="C529" s="289"/>
      <c r="E529" s="278"/>
    </row>
    <row r="530" spans="1:5" s="91" customFormat="1" ht="12.75">
      <c r="A530" s="275"/>
      <c r="B530" s="285"/>
      <c r="C530" s="289"/>
      <c r="E530" s="278"/>
    </row>
    <row r="531" spans="1:5" s="91" customFormat="1" ht="12.75">
      <c r="A531" s="275"/>
      <c r="B531" s="285"/>
      <c r="C531" s="289"/>
      <c r="E531" s="278"/>
    </row>
    <row r="532" spans="1:5" s="91" customFormat="1" ht="12.75">
      <c r="A532" s="275"/>
      <c r="B532" s="285"/>
      <c r="C532" s="289"/>
      <c r="E532" s="278"/>
    </row>
    <row r="533" spans="1:5" s="91" customFormat="1" ht="12.75">
      <c r="A533" s="275"/>
      <c r="B533" s="285"/>
      <c r="C533" s="289"/>
      <c r="E533" s="278"/>
    </row>
    <row r="534" spans="1:5" s="91" customFormat="1" ht="12.75">
      <c r="A534" s="275"/>
      <c r="B534" s="285"/>
      <c r="C534" s="289"/>
      <c r="E534" s="278"/>
    </row>
    <row r="535" spans="1:5" s="91" customFormat="1" ht="12.75">
      <c r="A535" s="275"/>
      <c r="B535" s="285"/>
      <c r="C535" s="289"/>
      <c r="E535" s="278"/>
    </row>
    <row r="536" spans="1:5" s="91" customFormat="1" ht="12.75">
      <c r="A536" s="275"/>
      <c r="B536" s="285"/>
      <c r="C536" s="289"/>
      <c r="E536" s="278"/>
    </row>
    <row r="537" spans="1:5" s="91" customFormat="1" ht="12.75">
      <c r="A537" s="275"/>
      <c r="B537" s="285"/>
      <c r="C537" s="289"/>
      <c r="E537" s="278"/>
    </row>
    <row r="538" spans="1:5" s="91" customFormat="1" ht="12.75">
      <c r="A538" s="275"/>
      <c r="B538" s="285"/>
      <c r="C538" s="289"/>
      <c r="E538" s="278"/>
    </row>
    <row r="539" spans="1:5" s="91" customFormat="1" ht="12.75">
      <c r="A539" s="275"/>
      <c r="B539" s="285"/>
      <c r="C539" s="289"/>
      <c r="E539" s="278"/>
    </row>
    <row r="540" spans="1:5" s="91" customFormat="1" ht="12.75">
      <c r="A540" s="275"/>
      <c r="B540" s="285"/>
      <c r="C540" s="289"/>
      <c r="E540" s="278"/>
    </row>
    <row r="541" spans="1:5" s="91" customFormat="1" ht="12.75">
      <c r="A541" s="275"/>
      <c r="B541" s="285"/>
      <c r="C541" s="289"/>
      <c r="E541" s="278"/>
    </row>
    <row r="542" spans="1:5" s="91" customFormat="1" ht="12.75">
      <c r="A542" s="275"/>
      <c r="B542" s="283"/>
      <c r="C542" s="289"/>
      <c r="E542" s="278"/>
    </row>
    <row r="543" spans="1:5" s="91" customFormat="1" ht="12.75">
      <c r="A543" s="275"/>
      <c r="B543" s="290"/>
      <c r="C543" s="291"/>
      <c r="E543" s="278"/>
    </row>
    <row r="544" spans="1:5" s="91" customFormat="1" ht="12.75">
      <c r="A544" s="275"/>
      <c r="B544" s="285"/>
      <c r="C544" s="289"/>
      <c r="E544" s="278"/>
    </row>
    <row r="545" spans="1:5" s="91" customFormat="1" ht="12.75">
      <c r="A545" s="275"/>
      <c r="B545" s="290"/>
      <c r="C545" s="291"/>
      <c r="E545" s="278"/>
    </row>
    <row r="546" spans="1:5" s="91" customFormat="1" ht="12.75">
      <c r="A546" s="275"/>
      <c r="B546" s="285"/>
      <c r="C546" s="289"/>
      <c r="E546" s="278"/>
    </row>
    <row r="547" spans="1:5" s="91" customFormat="1" ht="12.75">
      <c r="A547" s="275"/>
      <c r="B547" s="290"/>
      <c r="C547" s="291"/>
      <c r="E547" s="278"/>
    </row>
    <row r="548" spans="1:5" s="91" customFormat="1" ht="12.75">
      <c r="A548" s="275"/>
      <c r="B548" s="285"/>
      <c r="C548" s="289"/>
      <c r="E548" s="278"/>
    </row>
    <row r="549" spans="1:5" s="91" customFormat="1" ht="12.75">
      <c r="A549" s="275"/>
      <c r="B549" s="290"/>
      <c r="C549" s="291"/>
      <c r="E549" s="278"/>
    </row>
    <row r="550" spans="1:5" s="91" customFormat="1" ht="12.75">
      <c r="A550" s="275"/>
      <c r="B550" s="285"/>
      <c r="C550" s="289"/>
      <c r="E550" s="278"/>
    </row>
    <row r="551" spans="1:5" s="91" customFormat="1" ht="12.75">
      <c r="A551" s="275"/>
      <c r="B551" s="285"/>
      <c r="C551" s="289"/>
      <c r="E551" s="278"/>
    </row>
    <row r="552" spans="1:5" s="91" customFormat="1" ht="12.75">
      <c r="A552" s="275"/>
      <c r="B552" s="285"/>
      <c r="C552" s="289"/>
      <c r="E552" s="278"/>
    </row>
    <row r="553" spans="1:5" s="91" customFormat="1" ht="12.75">
      <c r="A553" s="275"/>
      <c r="B553" s="285"/>
      <c r="C553" s="289"/>
      <c r="E553" s="278"/>
    </row>
    <row r="554" spans="1:5" s="91" customFormat="1" ht="12.75">
      <c r="A554" s="275"/>
      <c r="B554" s="285"/>
      <c r="C554" s="289"/>
      <c r="E554" s="278"/>
    </row>
    <row r="555" spans="1:5" s="91" customFormat="1" ht="12.75">
      <c r="A555" s="275"/>
      <c r="B555" s="285"/>
      <c r="C555" s="286"/>
      <c r="E555" s="278"/>
    </row>
    <row r="556" spans="1:5" s="91" customFormat="1" ht="12.75">
      <c r="A556" s="293"/>
      <c r="B556" s="283"/>
      <c r="C556" s="279"/>
      <c r="E556" s="278"/>
    </row>
    <row r="557" spans="1:5" s="91" customFormat="1" ht="12.75">
      <c r="A557" s="294"/>
      <c r="B557" s="290"/>
      <c r="C557" s="295"/>
      <c r="E557" s="278"/>
    </row>
    <row r="558" spans="1:5" s="91" customFormat="1" ht="12.75">
      <c r="A558" s="294"/>
      <c r="B558" s="285"/>
      <c r="C558" s="286"/>
      <c r="E558" s="278"/>
    </row>
    <row r="559" spans="1:5" s="91" customFormat="1" ht="12.75">
      <c r="A559" s="294"/>
      <c r="B559" s="283"/>
      <c r="C559" s="286"/>
      <c r="E559" s="278"/>
    </row>
    <row r="560" spans="1:5" s="91" customFormat="1" ht="12.75">
      <c r="A560" s="294"/>
      <c r="B560" s="290"/>
      <c r="C560" s="295"/>
      <c r="E560" s="278"/>
    </row>
    <row r="561" spans="1:5" s="91" customFormat="1" ht="12.75">
      <c r="A561" s="294"/>
      <c r="B561" s="285"/>
      <c r="C561" s="286"/>
      <c r="E561" s="278"/>
    </row>
    <row r="562" spans="1:5" s="91" customFormat="1" ht="12.75">
      <c r="A562" s="294"/>
      <c r="B562" s="285"/>
      <c r="C562" s="286"/>
      <c r="E562" s="278"/>
    </row>
    <row r="563" spans="1:5" s="91" customFormat="1" ht="12.75">
      <c r="A563" s="294"/>
      <c r="B563" s="285"/>
      <c r="C563" s="286"/>
      <c r="E563" s="278"/>
    </row>
    <row r="564" spans="1:5" s="91" customFormat="1" ht="12.75">
      <c r="A564" s="294"/>
      <c r="B564" s="290"/>
      <c r="C564" s="295"/>
      <c r="E564" s="278"/>
    </row>
    <row r="565" spans="1:5" s="91" customFormat="1" ht="12.75">
      <c r="A565" s="294"/>
      <c r="B565" s="285"/>
      <c r="C565" s="286"/>
      <c r="E565" s="278"/>
    </row>
    <row r="566" spans="1:5" s="91" customFormat="1" ht="12.75">
      <c r="A566" s="294"/>
      <c r="B566" s="285"/>
      <c r="C566" s="286"/>
      <c r="E566" s="278"/>
    </row>
    <row r="567" spans="1:5" s="91" customFormat="1" ht="12.75">
      <c r="A567" s="294"/>
      <c r="B567" s="290"/>
      <c r="C567" s="295"/>
      <c r="E567" s="278"/>
    </row>
    <row r="568" spans="1:5" s="91" customFormat="1" ht="12.75">
      <c r="A568" s="294"/>
      <c r="B568" s="285"/>
      <c r="C568" s="286"/>
      <c r="E568" s="278"/>
    </row>
    <row r="569" spans="1:5" s="91" customFormat="1" ht="12.75">
      <c r="A569" s="294"/>
      <c r="B569" s="290"/>
      <c r="C569" s="295"/>
      <c r="E569" s="278"/>
    </row>
    <row r="570" spans="1:5" s="91" customFormat="1" ht="12.75">
      <c r="A570" s="294"/>
      <c r="B570" s="285"/>
      <c r="C570" s="286"/>
      <c r="E570" s="278"/>
    </row>
    <row r="571" spans="1:5" s="91" customFormat="1" ht="14.25">
      <c r="A571" s="275"/>
      <c r="B571" s="292"/>
      <c r="C571" s="289"/>
      <c r="E571" s="278"/>
    </row>
    <row r="572" spans="1:5" s="91" customFormat="1" ht="12.75">
      <c r="A572" s="275"/>
      <c r="B572" s="283"/>
      <c r="C572" s="295"/>
      <c r="E572" s="278"/>
    </row>
    <row r="573" spans="1:5" s="91" customFormat="1" ht="12.75">
      <c r="A573" s="275"/>
      <c r="B573" s="290"/>
      <c r="C573" s="295"/>
      <c r="E573" s="278"/>
    </row>
    <row r="574" spans="1:5" s="91" customFormat="1" ht="12.75">
      <c r="A574" s="275"/>
      <c r="B574" s="285"/>
      <c r="C574" s="286"/>
      <c r="E574" s="278"/>
    </row>
    <row r="575" spans="1:5" s="91" customFormat="1" ht="12.75">
      <c r="A575" s="275"/>
      <c r="B575" s="285"/>
      <c r="C575" s="286"/>
      <c r="E575" s="278"/>
    </row>
    <row r="576" spans="1:5" s="91" customFormat="1" ht="12.75">
      <c r="A576" s="275"/>
      <c r="B576" s="285"/>
      <c r="C576" s="286"/>
      <c r="E576" s="278"/>
    </row>
    <row r="577" spans="1:5" s="91" customFormat="1" ht="12.75">
      <c r="A577" s="275"/>
      <c r="B577" s="285"/>
      <c r="C577" s="286"/>
      <c r="E577" s="278"/>
    </row>
    <row r="578" spans="1:5" s="91" customFormat="1" ht="12.75">
      <c r="A578" s="275"/>
      <c r="B578" s="285"/>
      <c r="C578" s="286"/>
      <c r="E578" s="278"/>
    </row>
    <row r="579" spans="1:5" s="91" customFormat="1" ht="12.75">
      <c r="A579" s="275"/>
      <c r="B579" s="285"/>
      <c r="C579" s="286"/>
      <c r="E579" s="278"/>
    </row>
    <row r="580" spans="1:5" s="91" customFormat="1" ht="12.75">
      <c r="A580" s="275"/>
      <c r="B580" s="285"/>
      <c r="C580" s="286"/>
      <c r="E580" s="278"/>
    </row>
    <row r="581" spans="1:5" s="91" customFormat="1" ht="12.75">
      <c r="A581" s="275"/>
      <c r="B581" s="285"/>
      <c r="C581" s="286"/>
      <c r="E581" s="278"/>
    </row>
    <row r="582" spans="1:5" s="91" customFormat="1" ht="12.75">
      <c r="A582" s="275"/>
      <c r="B582" s="285"/>
      <c r="C582" s="286"/>
      <c r="E582" s="278"/>
    </row>
    <row r="583" spans="1:5" s="91" customFormat="1" ht="12.75">
      <c r="A583" s="275"/>
      <c r="B583" s="285"/>
      <c r="C583" s="286"/>
      <c r="E583" s="278"/>
    </row>
    <row r="584" spans="1:5" s="91" customFormat="1" ht="12.75">
      <c r="A584" s="275"/>
      <c r="B584" s="285"/>
      <c r="C584" s="286"/>
      <c r="E584" s="278"/>
    </row>
    <row r="585" spans="1:5" s="91" customFormat="1" ht="12.75">
      <c r="A585" s="275"/>
      <c r="B585" s="285"/>
      <c r="C585" s="286"/>
      <c r="E585" s="278"/>
    </row>
    <row r="586" spans="1:5" s="91" customFormat="1" ht="12.75">
      <c r="A586" s="275"/>
      <c r="B586" s="285"/>
      <c r="C586" s="286"/>
      <c r="E586" s="278"/>
    </row>
    <row r="587" spans="1:5" s="91" customFormat="1" ht="12.75">
      <c r="A587" s="275"/>
      <c r="B587" s="290"/>
      <c r="C587" s="295"/>
      <c r="E587" s="278"/>
    </row>
    <row r="588" spans="1:5" s="91" customFormat="1" ht="25.5" customHeight="1">
      <c r="A588" s="275"/>
      <c r="B588" s="285"/>
      <c r="C588" s="286"/>
      <c r="E588" s="278"/>
    </row>
    <row r="589" spans="1:5" s="91" customFormat="1" ht="12.75">
      <c r="A589" s="275"/>
      <c r="B589" s="285"/>
      <c r="C589" s="286"/>
      <c r="E589" s="278"/>
    </row>
    <row r="590" spans="1:5" s="91" customFormat="1" ht="12.75">
      <c r="A590" s="275"/>
      <c r="B590" s="285"/>
      <c r="C590" s="286"/>
      <c r="E590" s="278"/>
    </row>
    <row r="591" spans="1:5" s="91" customFormat="1" ht="12.75">
      <c r="A591" s="275"/>
      <c r="B591" s="285"/>
      <c r="C591" s="286"/>
      <c r="E591" s="278"/>
    </row>
    <row r="592" spans="1:5" s="91" customFormat="1" ht="12.75">
      <c r="A592" s="275"/>
      <c r="B592" s="285"/>
      <c r="C592" s="286"/>
      <c r="E592" s="278"/>
    </row>
    <row r="593" spans="1:5" s="91" customFormat="1" ht="30.75" customHeight="1">
      <c r="A593" s="275"/>
      <c r="B593" s="285"/>
      <c r="C593" s="286"/>
      <c r="E593" s="278"/>
    </row>
    <row r="594" spans="1:5" s="91" customFormat="1" ht="12.75">
      <c r="A594" s="275"/>
      <c r="B594" s="285"/>
      <c r="C594" s="286"/>
      <c r="E594" s="278"/>
    </row>
    <row r="595" spans="1:5" s="91" customFormat="1" ht="12.75">
      <c r="A595" s="275"/>
      <c r="B595" s="285"/>
      <c r="C595" s="286"/>
      <c r="E595" s="278"/>
    </row>
    <row r="596" spans="1:5" s="91" customFormat="1" ht="12.75">
      <c r="A596" s="275"/>
      <c r="B596" s="285"/>
      <c r="C596" s="286"/>
      <c r="E596" s="278"/>
    </row>
    <row r="597" spans="1:5" s="91" customFormat="1" ht="12.75">
      <c r="A597" s="275"/>
      <c r="B597" s="285"/>
      <c r="C597" s="286"/>
      <c r="E597" s="278"/>
    </row>
    <row r="598" spans="1:5" s="91" customFormat="1" ht="12.75">
      <c r="A598" s="275"/>
      <c r="B598" s="285"/>
      <c r="C598" s="286"/>
      <c r="E598" s="278"/>
    </row>
    <row r="599" spans="1:5" s="91" customFormat="1" ht="15" customHeight="1">
      <c r="A599" s="275"/>
      <c r="B599" s="285"/>
      <c r="C599" s="286"/>
      <c r="E599" s="278"/>
    </row>
    <row r="600" spans="1:5" s="91" customFormat="1" ht="15" customHeight="1">
      <c r="A600" s="275"/>
      <c r="B600" s="285"/>
      <c r="C600" s="286"/>
      <c r="E600" s="278"/>
    </row>
    <row r="601" spans="1:5" s="91" customFormat="1" ht="15" customHeight="1">
      <c r="A601" s="275"/>
      <c r="B601" s="285"/>
      <c r="C601" s="286"/>
      <c r="E601" s="278"/>
    </row>
    <row r="602" spans="1:5" s="91" customFormat="1" ht="15" customHeight="1">
      <c r="A602" s="275"/>
      <c r="B602" s="285"/>
      <c r="C602" s="286"/>
      <c r="E602" s="278"/>
    </row>
    <row r="603" spans="1:5" s="91" customFormat="1" ht="15" customHeight="1">
      <c r="A603" s="275"/>
      <c r="B603" s="283"/>
      <c r="C603" s="295"/>
      <c r="E603" s="278"/>
    </row>
    <row r="604" spans="1:5" s="91" customFormat="1" ht="15" customHeight="1">
      <c r="A604" s="275"/>
      <c r="B604" s="290"/>
      <c r="C604" s="295"/>
      <c r="E604" s="278"/>
    </row>
    <row r="605" spans="1:5" s="91" customFormat="1" ht="15" customHeight="1">
      <c r="A605" s="294"/>
      <c r="B605" s="285"/>
      <c r="C605" s="286"/>
      <c r="E605" s="278"/>
    </row>
    <row r="606" spans="1:5" s="91" customFormat="1" ht="15" customHeight="1">
      <c r="A606" s="275"/>
      <c r="B606" s="285"/>
      <c r="C606" s="286"/>
      <c r="E606" s="278"/>
    </row>
    <row r="607" spans="1:5" s="91" customFormat="1" ht="15" customHeight="1">
      <c r="A607" s="294"/>
      <c r="B607" s="285"/>
      <c r="C607" s="286"/>
      <c r="E607" s="278"/>
    </row>
    <row r="608" spans="1:5" s="91" customFormat="1" ht="15" customHeight="1">
      <c r="A608" s="275"/>
      <c r="B608" s="285"/>
      <c r="C608" s="286"/>
      <c r="E608" s="278"/>
    </row>
    <row r="609" spans="1:5" s="91" customFormat="1" ht="15" customHeight="1">
      <c r="A609" s="294"/>
      <c r="B609" s="285"/>
      <c r="C609" s="286"/>
      <c r="E609" s="278"/>
    </row>
    <row r="610" spans="1:5" s="91" customFormat="1" ht="15" customHeight="1">
      <c r="A610" s="275"/>
      <c r="B610" s="285"/>
      <c r="C610" s="286"/>
      <c r="E610" s="278"/>
    </row>
    <row r="611" spans="1:5" s="91" customFormat="1" ht="15" customHeight="1">
      <c r="A611" s="294"/>
      <c r="B611" s="285"/>
      <c r="C611" s="286"/>
      <c r="E611" s="278"/>
    </row>
    <row r="612" spans="1:5" s="91" customFormat="1" ht="15" customHeight="1">
      <c r="A612" s="275"/>
      <c r="B612" s="285"/>
      <c r="C612" s="286"/>
      <c r="E612" s="278"/>
    </row>
    <row r="613" spans="1:5" s="91" customFormat="1" ht="15" customHeight="1">
      <c r="A613" s="294"/>
      <c r="B613" s="285"/>
      <c r="C613" s="286"/>
      <c r="E613" s="278"/>
    </row>
    <row r="614" spans="1:5" s="91" customFormat="1" ht="15" customHeight="1">
      <c r="A614" s="275"/>
      <c r="B614" s="285"/>
      <c r="C614" s="286"/>
      <c r="E614" s="278"/>
    </row>
    <row r="615" spans="1:5" s="91" customFormat="1" ht="15" customHeight="1">
      <c r="A615" s="294"/>
      <c r="B615" s="285"/>
      <c r="C615" s="286"/>
      <c r="E615" s="278"/>
    </row>
    <row r="616" spans="1:5" s="91" customFormat="1" ht="15" customHeight="1">
      <c r="A616" s="275"/>
      <c r="B616" s="285"/>
      <c r="C616" s="286"/>
      <c r="E616" s="278"/>
    </row>
    <row r="617" spans="1:5" s="91" customFormat="1" ht="15" customHeight="1">
      <c r="A617" s="294"/>
      <c r="B617" s="285"/>
      <c r="C617" s="286"/>
      <c r="E617" s="278"/>
    </row>
    <row r="618" spans="1:5" s="91" customFormat="1" ht="15" customHeight="1">
      <c r="A618" s="275"/>
      <c r="B618" s="285"/>
      <c r="C618" s="286"/>
      <c r="E618" s="278"/>
    </row>
    <row r="619" spans="1:5" s="91" customFormat="1" ht="15" customHeight="1">
      <c r="A619" s="294"/>
      <c r="B619" s="285"/>
      <c r="C619" s="286"/>
      <c r="E619" s="278"/>
    </row>
    <row r="620" spans="1:5" s="91" customFormat="1" ht="15" customHeight="1">
      <c r="A620" s="275"/>
      <c r="B620" s="285"/>
      <c r="C620" s="286"/>
      <c r="E620" s="278"/>
    </row>
    <row r="621" spans="1:5" s="91" customFormat="1" ht="15" customHeight="1">
      <c r="A621" s="294"/>
      <c r="B621" s="285"/>
      <c r="C621" s="286"/>
      <c r="E621" s="278"/>
    </row>
    <row r="622" spans="1:5" s="91" customFormat="1" ht="15" customHeight="1">
      <c r="A622" s="275"/>
      <c r="B622" s="285"/>
      <c r="C622" s="286"/>
      <c r="E622" s="278"/>
    </row>
    <row r="623" spans="1:5" s="91" customFormat="1" ht="15" customHeight="1">
      <c r="A623" s="294"/>
      <c r="B623" s="285"/>
      <c r="C623" s="286"/>
      <c r="E623" s="278"/>
    </row>
    <row r="624" spans="1:5" s="91" customFormat="1" ht="15" customHeight="1">
      <c r="A624" s="294"/>
      <c r="B624" s="290"/>
      <c r="C624" s="295"/>
      <c r="E624" s="278"/>
    </row>
    <row r="625" spans="1:5" s="91" customFormat="1" ht="15" customHeight="1">
      <c r="A625" s="294"/>
      <c r="B625" s="285"/>
      <c r="C625" s="286"/>
      <c r="E625" s="278"/>
    </row>
    <row r="626" spans="1:5" s="91" customFormat="1" ht="15" customHeight="1">
      <c r="A626" s="294"/>
      <c r="B626" s="285"/>
      <c r="C626" s="286"/>
      <c r="E626" s="278"/>
    </row>
    <row r="627" spans="1:5" s="91" customFormat="1" ht="15" customHeight="1">
      <c r="A627" s="294"/>
      <c r="B627" s="285"/>
      <c r="C627" s="286"/>
      <c r="E627" s="278"/>
    </row>
    <row r="628" spans="1:5" s="91" customFormat="1" ht="15" customHeight="1">
      <c r="A628" s="294"/>
      <c r="B628" s="285"/>
      <c r="C628" s="286"/>
      <c r="E628" s="278"/>
    </row>
    <row r="629" spans="1:5" s="91" customFormat="1" ht="15" customHeight="1">
      <c r="A629" s="294"/>
      <c r="B629" s="285"/>
      <c r="C629" s="286"/>
      <c r="E629" s="278"/>
    </row>
    <row r="630" spans="1:5" s="91" customFormat="1" ht="15" customHeight="1">
      <c r="A630" s="294"/>
      <c r="B630" s="285"/>
      <c r="C630" s="286"/>
      <c r="E630" s="278"/>
    </row>
    <row r="631" spans="1:5" s="91" customFormat="1" ht="15" customHeight="1">
      <c r="A631" s="275"/>
      <c r="B631" s="748"/>
      <c r="C631" s="277"/>
      <c r="E631" s="278"/>
    </row>
    <row r="632" spans="2:3" s="91" customFormat="1" ht="15" customHeight="1">
      <c r="B632" s="749"/>
      <c r="C632" s="90"/>
    </row>
    <row r="633" spans="2:3" s="91" customFormat="1" ht="15" customHeight="1">
      <c r="B633" s="749"/>
      <c r="C633" s="90"/>
    </row>
    <row r="634" spans="2:3" s="91" customFormat="1" ht="15" customHeight="1">
      <c r="B634" s="749"/>
      <c r="C634" s="90"/>
    </row>
    <row r="635" spans="2:3" s="91" customFormat="1" ht="15" customHeight="1">
      <c r="B635" s="749"/>
      <c r="C635" s="90"/>
    </row>
    <row r="636" spans="2:3" s="91" customFormat="1" ht="15" customHeight="1">
      <c r="B636" s="749"/>
      <c r="C636" s="90"/>
    </row>
    <row r="637" spans="2:3" s="91" customFormat="1" ht="15" customHeight="1">
      <c r="B637" s="749"/>
      <c r="C637" s="90"/>
    </row>
    <row r="638" spans="2:3" s="91" customFormat="1" ht="15" customHeight="1">
      <c r="B638" s="749"/>
      <c r="C638" s="90"/>
    </row>
    <row r="639" spans="2:3" s="91" customFormat="1" ht="15" customHeight="1">
      <c r="B639" s="749"/>
      <c r="C639" s="90"/>
    </row>
    <row r="640" spans="2:3" s="91" customFormat="1" ht="15" customHeight="1">
      <c r="B640" s="749"/>
      <c r="C640" s="90"/>
    </row>
    <row r="641" spans="2:3" s="91" customFormat="1" ht="15" customHeight="1">
      <c r="B641" s="749"/>
      <c r="C641" s="90"/>
    </row>
    <row r="642" spans="2:3" s="91" customFormat="1" ht="15" customHeight="1">
      <c r="B642" s="749"/>
      <c r="C642" s="90"/>
    </row>
    <row r="643" spans="2:3" s="91" customFormat="1" ht="15" customHeight="1">
      <c r="B643" s="749"/>
      <c r="C643" s="90"/>
    </row>
    <row r="644" spans="2:3" s="91" customFormat="1" ht="15" customHeight="1">
      <c r="B644" s="749"/>
      <c r="C644" s="90"/>
    </row>
    <row r="645" spans="2:3" s="91" customFormat="1" ht="15" customHeight="1">
      <c r="B645" s="749"/>
      <c r="C645" s="90"/>
    </row>
    <row r="646" spans="2:3" s="91" customFormat="1" ht="15" customHeight="1">
      <c r="B646" s="749"/>
      <c r="C646" s="90"/>
    </row>
    <row r="647" spans="2:3" s="91" customFormat="1" ht="15" customHeight="1">
      <c r="B647" s="749"/>
      <c r="C647" s="90"/>
    </row>
    <row r="648" spans="2:3" s="91" customFormat="1" ht="15" customHeight="1">
      <c r="B648" s="749"/>
      <c r="C648" s="90"/>
    </row>
    <row r="649" spans="2:3" s="91" customFormat="1" ht="15" customHeight="1">
      <c r="B649" s="749"/>
      <c r="C649" s="90"/>
    </row>
    <row r="650" spans="2:3" s="91" customFormat="1" ht="15" customHeight="1">
      <c r="B650" s="749"/>
      <c r="C650" s="90"/>
    </row>
    <row r="651" spans="2:3" s="91" customFormat="1" ht="15" customHeight="1">
      <c r="B651" s="749"/>
      <c r="C651" s="90"/>
    </row>
    <row r="652" spans="2:3" s="91" customFormat="1" ht="15" customHeight="1">
      <c r="B652" s="749"/>
      <c r="C652" s="90"/>
    </row>
    <row r="653" spans="2:3" s="91" customFormat="1" ht="15" customHeight="1">
      <c r="B653" s="749"/>
      <c r="C653" s="90"/>
    </row>
    <row r="654" spans="2:3" s="91" customFormat="1" ht="15" customHeight="1">
      <c r="B654" s="749"/>
      <c r="C654" s="90"/>
    </row>
    <row r="655" spans="2:3" s="91" customFormat="1" ht="15" customHeight="1">
      <c r="B655" s="749"/>
      <c r="C655" s="90"/>
    </row>
    <row r="656" spans="2:3" s="91" customFormat="1" ht="15" customHeight="1">
      <c r="B656" s="749"/>
      <c r="C656" s="90"/>
    </row>
    <row r="657" spans="2:3" s="91" customFormat="1" ht="15" customHeight="1">
      <c r="B657" s="749"/>
      <c r="C657" s="90"/>
    </row>
    <row r="658" spans="2:3" s="91" customFormat="1" ht="15" customHeight="1">
      <c r="B658" s="749"/>
      <c r="C658" s="90"/>
    </row>
    <row r="659" spans="2:3" s="91" customFormat="1" ht="15" customHeight="1">
      <c r="B659" s="749"/>
      <c r="C659" s="90"/>
    </row>
    <row r="660" spans="2:3" s="91" customFormat="1" ht="15" customHeight="1">
      <c r="B660" s="749"/>
      <c r="C660" s="90"/>
    </row>
    <row r="661" spans="2:3" s="91" customFormat="1" ht="15" customHeight="1">
      <c r="B661" s="749"/>
      <c r="C661" s="90"/>
    </row>
    <row r="662" spans="2:3" s="91" customFormat="1" ht="15" customHeight="1">
      <c r="B662" s="749"/>
      <c r="C662" s="90"/>
    </row>
    <row r="663" spans="2:3" s="91" customFormat="1" ht="15" customHeight="1">
      <c r="B663" s="749"/>
      <c r="C663" s="90"/>
    </row>
    <row r="664" spans="2:3" s="91" customFormat="1" ht="15" customHeight="1">
      <c r="B664" s="749"/>
      <c r="C664" s="90"/>
    </row>
    <row r="665" spans="2:3" s="91" customFormat="1" ht="15" customHeight="1">
      <c r="B665" s="749"/>
      <c r="C665" s="90"/>
    </row>
    <row r="666" spans="2:3" s="91" customFormat="1" ht="15" customHeight="1">
      <c r="B666" s="749"/>
      <c r="C666" s="90"/>
    </row>
    <row r="667" spans="2:3" s="91" customFormat="1" ht="15" customHeight="1">
      <c r="B667" s="749"/>
      <c r="C667" s="90"/>
    </row>
    <row r="668" spans="2:3" s="91" customFormat="1" ht="15" customHeight="1">
      <c r="B668" s="749"/>
      <c r="C668" s="90"/>
    </row>
    <row r="669" spans="2:3" s="91" customFormat="1" ht="15" customHeight="1">
      <c r="B669" s="749"/>
      <c r="C669" s="90"/>
    </row>
    <row r="670" spans="2:3" s="91" customFormat="1" ht="15" customHeight="1">
      <c r="B670" s="749"/>
      <c r="C670" s="90"/>
    </row>
    <row r="671" spans="2:3" s="91" customFormat="1" ht="15" customHeight="1">
      <c r="B671" s="749"/>
      <c r="C671" s="90"/>
    </row>
    <row r="672" spans="2:3" s="91" customFormat="1" ht="15" customHeight="1">
      <c r="B672" s="749"/>
      <c r="C672" s="90"/>
    </row>
    <row r="673" spans="2:3" s="91" customFormat="1" ht="15" customHeight="1">
      <c r="B673" s="749"/>
      <c r="C673" s="90"/>
    </row>
    <row r="674" spans="2:3" s="91" customFormat="1" ht="15" customHeight="1">
      <c r="B674" s="749"/>
      <c r="C674" s="90"/>
    </row>
    <row r="675" spans="2:3" s="91" customFormat="1" ht="15" customHeight="1">
      <c r="B675" s="749"/>
      <c r="C675" s="90"/>
    </row>
    <row r="676" spans="2:3" s="91" customFormat="1" ht="15" customHeight="1">
      <c r="B676" s="749"/>
      <c r="C676" s="90"/>
    </row>
    <row r="677" spans="2:3" s="91" customFormat="1" ht="15" customHeight="1">
      <c r="B677" s="749"/>
      <c r="C677" s="90"/>
    </row>
    <row r="678" spans="2:3" s="91" customFormat="1" ht="15" customHeight="1">
      <c r="B678" s="749"/>
      <c r="C678" s="90"/>
    </row>
    <row r="679" spans="2:3" s="91" customFormat="1" ht="15" customHeight="1">
      <c r="B679" s="749"/>
      <c r="C679" s="90"/>
    </row>
    <row r="680" spans="2:3" s="91" customFormat="1" ht="15" customHeight="1">
      <c r="B680" s="749"/>
      <c r="C680" s="90"/>
    </row>
    <row r="681" spans="2:3" s="91" customFormat="1" ht="15" customHeight="1">
      <c r="B681" s="749"/>
      <c r="C681" s="90"/>
    </row>
    <row r="682" spans="2:3" s="91" customFormat="1" ht="15" customHeight="1">
      <c r="B682" s="749"/>
      <c r="C682" s="90"/>
    </row>
    <row r="683" spans="2:3" s="91" customFormat="1" ht="15" customHeight="1">
      <c r="B683" s="749"/>
      <c r="C683" s="90"/>
    </row>
    <row r="684" spans="2:3" s="91" customFormat="1" ht="15" customHeight="1">
      <c r="B684" s="749"/>
      <c r="C684" s="90"/>
    </row>
    <row r="685" spans="2:3" s="91" customFormat="1" ht="15" customHeight="1">
      <c r="B685" s="749"/>
      <c r="C685" s="90"/>
    </row>
    <row r="686" spans="2:3" s="91" customFormat="1" ht="15" customHeight="1">
      <c r="B686" s="749"/>
      <c r="C686" s="90"/>
    </row>
    <row r="687" spans="2:3" s="91" customFormat="1" ht="15" customHeight="1">
      <c r="B687" s="749"/>
      <c r="C687" s="90"/>
    </row>
    <row r="688" spans="2:3" s="91" customFormat="1" ht="15" customHeight="1">
      <c r="B688" s="749"/>
      <c r="C688" s="90"/>
    </row>
    <row r="689" spans="2:3" s="91" customFormat="1" ht="15" customHeight="1">
      <c r="B689" s="749"/>
      <c r="C689" s="90"/>
    </row>
    <row r="690" spans="2:3" s="91" customFormat="1" ht="15" customHeight="1">
      <c r="B690" s="749"/>
      <c r="C690" s="90"/>
    </row>
    <row r="691" spans="2:3" s="91" customFormat="1" ht="15" customHeight="1">
      <c r="B691" s="749"/>
      <c r="C691" s="90"/>
    </row>
    <row r="692" spans="2:3" s="91" customFormat="1" ht="15" customHeight="1">
      <c r="B692" s="749"/>
      <c r="C692" s="90"/>
    </row>
    <row r="693" spans="2:3" s="91" customFormat="1" ht="15" customHeight="1">
      <c r="B693" s="749"/>
      <c r="C693" s="90"/>
    </row>
    <row r="694" spans="2:3" s="91" customFormat="1" ht="15" customHeight="1">
      <c r="B694" s="749"/>
      <c r="C694" s="90"/>
    </row>
    <row r="695" spans="2:3" s="91" customFormat="1" ht="15" customHeight="1">
      <c r="B695" s="749"/>
      <c r="C695" s="90"/>
    </row>
    <row r="696" spans="2:3" s="91" customFormat="1" ht="15" customHeight="1">
      <c r="B696" s="749"/>
      <c r="C696" s="90"/>
    </row>
    <row r="697" spans="2:3" s="91" customFormat="1" ht="15" customHeight="1">
      <c r="B697" s="749"/>
      <c r="C697" s="90"/>
    </row>
    <row r="698" spans="2:3" s="91" customFormat="1" ht="15" customHeight="1">
      <c r="B698" s="749"/>
      <c r="C698" s="90"/>
    </row>
    <row r="699" spans="2:3" s="91" customFormat="1" ht="15" customHeight="1">
      <c r="B699" s="749"/>
      <c r="C699" s="90"/>
    </row>
    <row r="700" spans="2:3" s="91" customFormat="1" ht="15" customHeight="1">
      <c r="B700" s="749"/>
      <c r="C700" s="90"/>
    </row>
    <row r="701" spans="2:3" s="91" customFormat="1" ht="15" customHeight="1">
      <c r="B701" s="749"/>
      <c r="C701" s="90"/>
    </row>
    <row r="702" spans="2:3" s="91" customFormat="1" ht="15" customHeight="1">
      <c r="B702" s="749"/>
      <c r="C702" s="90"/>
    </row>
    <row r="703" spans="2:3" s="91" customFormat="1" ht="15" customHeight="1">
      <c r="B703" s="749"/>
      <c r="C703" s="90"/>
    </row>
    <row r="704" spans="2:3" s="91" customFormat="1" ht="15" customHeight="1">
      <c r="B704" s="749"/>
      <c r="C704" s="90"/>
    </row>
    <row r="705" spans="2:3" s="91" customFormat="1" ht="15" customHeight="1">
      <c r="B705" s="749"/>
      <c r="C705" s="90"/>
    </row>
    <row r="706" spans="2:3" s="91" customFormat="1" ht="15" customHeight="1">
      <c r="B706" s="749"/>
      <c r="C706" s="90"/>
    </row>
    <row r="707" spans="2:3" s="91" customFormat="1" ht="15" customHeight="1">
      <c r="B707" s="749"/>
      <c r="C707" s="90"/>
    </row>
    <row r="708" spans="2:3" s="91" customFormat="1" ht="15" customHeight="1">
      <c r="B708" s="749"/>
      <c r="C708" s="90"/>
    </row>
    <row r="709" spans="2:3" s="91" customFormat="1" ht="15" customHeight="1">
      <c r="B709" s="749"/>
      <c r="C709" s="90"/>
    </row>
    <row r="710" spans="2:3" s="91" customFormat="1" ht="15" customHeight="1">
      <c r="B710" s="749"/>
      <c r="C710" s="90"/>
    </row>
    <row r="711" spans="2:3" s="91" customFormat="1" ht="15" customHeight="1">
      <c r="B711" s="749"/>
      <c r="C711" s="90"/>
    </row>
    <row r="712" spans="2:3" s="91" customFormat="1" ht="15" customHeight="1">
      <c r="B712" s="749"/>
      <c r="C712" s="90"/>
    </row>
    <row r="713" spans="2:3" s="91" customFormat="1" ht="15" customHeight="1">
      <c r="B713" s="749"/>
      <c r="C713" s="90"/>
    </row>
    <row r="714" spans="2:3" s="91" customFormat="1" ht="15" customHeight="1">
      <c r="B714" s="749"/>
      <c r="C714" s="90"/>
    </row>
    <row r="715" spans="2:3" s="91" customFormat="1" ht="15" customHeight="1">
      <c r="B715" s="749"/>
      <c r="C715" s="90"/>
    </row>
    <row r="716" spans="2:3" s="91" customFormat="1" ht="15" customHeight="1">
      <c r="B716" s="749"/>
      <c r="C716" s="90"/>
    </row>
    <row r="717" spans="2:3" s="91" customFormat="1" ht="15" customHeight="1">
      <c r="B717" s="749"/>
      <c r="C717" s="90"/>
    </row>
    <row r="718" spans="2:3" s="91" customFormat="1" ht="12.75">
      <c r="B718" s="749"/>
      <c r="C718" s="90"/>
    </row>
    <row r="719" spans="2:3" s="91" customFormat="1" ht="12.75">
      <c r="B719" s="749"/>
      <c r="C719" s="90"/>
    </row>
    <row r="720" spans="2:3" s="91" customFormat="1" ht="12.75">
      <c r="B720" s="749"/>
      <c r="C720" s="90"/>
    </row>
    <row r="721" spans="2:3" s="91" customFormat="1" ht="12.75">
      <c r="B721" s="749"/>
      <c r="C721" s="90"/>
    </row>
    <row r="722" spans="2:3" s="91" customFormat="1" ht="12.75">
      <c r="B722" s="749"/>
      <c r="C722" s="90"/>
    </row>
    <row r="723" spans="2:3" s="91" customFormat="1" ht="12.75">
      <c r="B723" s="749"/>
      <c r="C723" s="90"/>
    </row>
    <row r="724" spans="2:3" s="91" customFormat="1" ht="12.75">
      <c r="B724" s="749"/>
      <c r="C724" s="90"/>
    </row>
    <row r="725" spans="2:3" s="91" customFormat="1" ht="12.75">
      <c r="B725" s="749"/>
      <c r="C725" s="90"/>
    </row>
    <row r="726" spans="2:3" s="91" customFormat="1" ht="12.75">
      <c r="B726" s="749"/>
      <c r="C726" s="90"/>
    </row>
    <row r="727" spans="2:3" s="91" customFormat="1" ht="12.75">
      <c r="B727" s="749"/>
      <c r="C727" s="90"/>
    </row>
    <row r="728" spans="2:3" s="91" customFormat="1" ht="12.75">
      <c r="B728" s="749"/>
      <c r="C728" s="90"/>
    </row>
    <row r="729" spans="2:3" s="91" customFormat="1" ht="12.75">
      <c r="B729" s="749"/>
      <c r="C729" s="90"/>
    </row>
    <row r="730" spans="2:3" s="91" customFormat="1" ht="12.75">
      <c r="B730" s="749"/>
      <c r="C730" s="90"/>
    </row>
    <row r="731" spans="2:3" s="91" customFormat="1" ht="12.75">
      <c r="B731" s="749"/>
      <c r="C731" s="90"/>
    </row>
    <row r="732" spans="2:3" s="91" customFormat="1" ht="12.75">
      <c r="B732" s="749"/>
      <c r="C732" s="90"/>
    </row>
    <row r="733" spans="2:3" s="91" customFormat="1" ht="12.75">
      <c r="B733" s="749"/>
      <c r="C733" s="90"/>
    </row>
    <row r="734" spans="2:3" s="91" customFormat="1" ht="12.75">
      <c r="B734" s="749"/>
      <c r="C734" s="90"/>
    </row>
    <row r="735" spans="2:3" s="91" customFormat="1" ht="12.75">
      <c r="B735" s="749"/>
      <c r="C735" s="90"/>
    </row>
    <row r="736" spans="2:3" s="91" customFormat="1" ht="12.75">
      <c r="B736" s="749"/>
      <c r="C736" s="90"/>
    </row>
    <row r="737" spans="2:3" s="91" customFormat="1" ht="12.75">
      <c r="B737" s="749"/>
      <c r="C737" s="90"/>
    </row>
    <row r="738" spans="2:3" s="91" customFormat="1" ht="12.75">
      <c r="B738" s="749"/>
      <c r="C738" s="90"/>
    </row>
    <row r="739" spans="2:3" s="91" customFormat="1" ht="12.75">
      <c r="B739" s="749"/>
      <c r="C739" s="90"/>
    </row>
    <row r="740" spans="2:3" s="91" customFormat="1" ht="12.75">
      <c r="B740" s="749"/>
      <c r="C740" s="90"/>
    </row>
    <row r="741" spans="2:3" s="91" customFormat="1" ht="12.75">
      <c r="B741" s="749"/>
      <c r="C741" s="90"/>
    </row>
    <row r="742" spans="2:3" s="91" customFormat="1" ht="12.75">
      <c r="B742" s="749"/>
      <c r="C742" s="90"/>
    </row>
    <row r="743" spans="2:3" s="91" customFormat="1" ht="12.75">
      <c r="B743" s="749"/>
      <c r="C743" s="90"/>
    </row>
    <row r="744" spans="2:3" s="91" customFormat="1" ht="12.75">
      <c r="B744" s="749"/>
      <c r="C744" s="90"/>
    </row>
    <row r="745" spans="2:3" s="91" customFormat="1" ht="12.75">
      <c r="B745" s="749"/>
      <c r="C745" s="90"/>
    </row>
    <row r="746" spans="2:3" s="91" customFormat="1" ht="12.75">
      <c r="B746" s="749"/>
      <c r="C746" s="90"/>
    </row>
    <row r="747" spans="2:3" s="91" customFormat="1" ht="12.75">
      <c r="B747" s="749"/>
      <c r="C747" s="90"/>
    </row>
    <row r="748" spans="2:3" s="91" customFormat="1" ht="12.75">
      <c r="B748" s="749"/>
      <c r="C748" s="90"/>
    </row>
    <row r="749" spans="2:3" s="91" customFormat="1" ht="12.75">
      <c r="B749" s="749"/>
      <c r="C749" s="90"/>
    </row>
    <row r="750" spans="2:3" s="91" customFormat="1" ht="12.75">
      <c r="B750" s="749"/>
      <c r="C750" s="90"/>
    </row>
    <row r="751" spans="2:3" s="91" customFormat="1" ht="12.75">
      <c r="B751" s="749"/>
      <c r="C751" s="90"/>
    </row>
    <row r="752" spans="2:3" s="91" customFormat="1" ht="12.75">
      <c r="B752" s="749"/>
      <c r="C752" s="90"/>
    </row>
    <row r="753" spans="2:3" s="91" customFormat="1" ht="12.75">
      <c r="B753" s="749"/>
      <c r="C753" s="90"/>
    </row>
    <row r="754" spans="2:3" s="91" customFormat="1" ht="12.75">
      <c r="B754" s="749"/>
      <c r="C754" s="90"/>
    </row>
    <row r="755" spans="2:3" s="91" customFormat="1" ht="12.75">
      <c r="B755" s="749"/>
      <c r="C755" s="90"/>
    </row>
    <row r="756" spans="2:3" s="91" customFormat="1" ht="12.75">
      <c r="B756" s="749"/>
      <c r="C756" s="90"/>
    </row>
    <row r="757" spans="2:3" s="91" customFormat="1" ht="12.75">
      <c r="B757" s="749"/>
      <c r="C757" s="90"/>
    </row>
    <row r="758" spans="2:3" s="91" customFormat="1" ht="12.75">
      <c r="B758" s="749"/>
      <c r="C758" s="90"/>
    </row>
    <row r="759" spans="2:3" s="91" customFormat="1" ht="12.75">
      <c r="B759" s="749"/>
      <c r="C759" s="90"/>
    </row>
    <row r="760" spans="2:3" s="91" customFormat="1" ht="12.75">
      <c r="B760" s="749"/>
      <c r="C760" s="90"/>
    </row>
    <row r="761" spans="2:3" s="91" customFormat="1" ht="12.75">
      <c r="B761" s="749"/>
      <c r="C761" s="90"/>
    </row>
    <row r="762" spans="2:3" s="91" customFormat="1" ht="12.75">
      <c r="B762" s="749"/>
      <c r="C762" s="90"/>
    </row>
    <row r="763" spans="2:3" s="91" customFormat="1" ht="12.75">
      <c r="B763" s="749"/>
      <c r="C763" s="90"/>
    </row>
    <row r="764" spans="2:3" s="91" customFormat="1" ht="12.75">
      <c r="B764" s="749"/>
      <c r="C764" s="90"/>
    </row>
    <row r="765" spans="2:3" s="91" customFormat="1" ht="12.75">
      <c r="B765" s="749"/>
      <c r="C765" s="90"/>
    </row>
    <row r="766" spans="2:3" s="91" customFormat="1" ht="12.75">
      <c r="B766" s="749"/>
      <c r="C766" s="90"/>
    </row>
    <row r="767" spans="2:3" s="91" customFormat="1" ht="12.75">
      <c r="B767" s="749"/>
      <c r="C767" s="90"/>
    </row>
    <row r="768" spans="2:3" s="91" customFormat="1" ht="12.75">
      <c r="B768" s="749"/>
      <c r="C768" s="90"/>
    </row>
    <row r="769" spans="2:3" s="91" customFormat="1" ht="12.75">
      <c r="B769" s="749"/>
      <c r="C769" s="90"/>
    </row>
    <row r="770" spans="2:3" s="91" customFormat="1" ht="12.75">
      <c r="B770" s="749"/>
      <c r="C770" s="90"/>
    </row>
    <row r="771" spans="2:3" s="91" customFormat="1" ht="12.75">
      <c r="B771" s="749"/>
      <c r="C771" s="90"/>
    </row>
    <row r="772" spans="2:3" s="91" customFormat="1" ht="12.75">
      <c r="B772" s="749"/>
      <c r="C772" s="90"/>
    </row>
    <row r="773" spans="2:3" s="91" customFormat="1" ht="12.75">
      <c r="B773" s="749"/>
      <c r="C773" s="90"/>
    </row>
    <row r="774" spans="2:3" s="91" customFormat="1" ht="12.75">
      <c r="B774" s="749"/>
      <c r="C774" s="90"/>
    </row>
    <row r="775" spans="2:3" s="91" customFormat="1" ht="12.75">
      <c r="B775" s="749"/>
      <c r="C775" s="90"/>
    </row>
    <row r="776" spans="2:3" s="91" customFormat="1" ht="12.75">
      <c r="B776" s="749"/>
      <c r="C776" s="90"/>
    </row>
    <row r="777" spans="2:3" s="91" customFormat="1" ht="12.75">
      <c r="B777" s="749"/>
      <c r="C777" s="90"/>
    </row>
    <row r="778" spans="2:3" s="91" customFormat="1" ht="12.75">
      <c r="B778" s="749"/>
      <c r="C778" s="90"/>
    </row>
    <row r="779" spans="2:3" s="91" customFormat="1" ht="12.75">
      <c r="B779" s="749"/>
      <c r="C779" s="90"/>
    </row>
    <row r="780" spans="2:3" s="91" customFormat="1" ht="12.75">
      <c r="B780" s="749"/>
      <c r="C780" s="90"/>
    </row>
    <row r="781" spans="2:3" s="91" customFormat="1" ht="12.75">
      <c r="B781" s="749"/>
      <c r="C781" s="90"/>
    </row>
    <row r="782" spans="2:3" s="91" customFormat="1" ht="12.75">
      <c r="B782" s="749"/>
      <c r="C782" s="90"/>
    </row>
    <row r="783" spans="2:3" s="91" customFormat="1" ht="12.75">
      <c r="B783" s="749"/>
      <c r="C783" s="90"/>
    </row>
    <row r="784" spans="2:3" s="91" customFormat="1" ht="12.75">
      <c r="B784" s="749"/>
      <c r="C784" s="90"/>
    </row>
    <row r="785" spans="2:3" s="91" customFormat="1" ht="12.75">
      <c r="B785" s="749"/>
      <c r="C785" s="90"/>
    </row>
    <row r="786" spans="2:3" s="91" customFormat="1" ht="12.75">
      <c r="B786" s="749"/>
      <c r="C786" s="90"/>
    </row>
    <row r="787" spans="2:3" s="91" customFormat="1" ht="12.75">
      <c r="B787" s="749"/>
      <c r="C787" s="90"/>
    </row>
    <row r="788" spans="2:3" s="91" customFormat="1" ht="12.75">
      <c r="B788" s="749"/>
      <c r="C788" s="90"/>
    </row>
    <row r="789" spans="2:3" s="91" customFormat="1" ht="12.75">
      <c r="B789" s="749"/>
      <c r="C789" s="90"/>
    </row>
    <row r="790" spans="2:3" s="91" customFormat="1" ht="12.75">
      <c r="B790" s="749"/>
      <c r="C790" s="90"/>
    </row>
    <row r="791" spans="2:3" s="91" customFormat="1" ht="12.75">
      <c r="B791" s="749"/>
      <c r="C791" s="90"/>
    </row>
    <row r="792" spans="2:3" s="91" customFormat="1" ht="12.75">
      <c r="B792" s="749"/>
      <c r="C792" s="90"/>
    </row>
    <row r="793" spans="2:3" s="91" customFormat="1" ht="12.75">
      <c r="B793" s="749"/>
      <c r="C793" s="90"/>
    </row>
    <row r="794" spans="2:3" s="91" customFormat="1" ht="12.75">
      <c r="B794" s="749"/>
      <c r="C794" s="90"/>
    </row>
    <row r="795" spans="2:3" s="91" customFormat="1" ht="12.75">
      <c r="B795" s="749"/>
      <c r="C795" s="90"/>
    </row>
    <row r="796" spans="2:3" s="91" customFormat="1" ht="12.75">
      <c r="B796" s="749"/>
      <c r="C796" s="90"/>
    </row>
    <row r="797" spans="2:3" s="91" customFormat="1" ht="12.75">
      <c r="B797" s="749"/>
      <c r="C797" s="90"/>
    </row>
    <row r="798" spans="2:3" s="91" customFormat="1" ht="12.75">
      <c r="B798" s="749"/>
      <c r="C798" s="90"/>
    </row>
    <row r="799" spans="2:3" s="91" customFormat="1" ht="12.75">
      <c r="B799" s="749"/>
      <c r="C799" s="90"/>
    </row>
    <row r="800" spans="2:3" s="91" customFormat="1" ht="12.75">
      <c r="B800" s="749"/>
      <c r="C800" s="90"/>
    </row>
    <row r="801" spans="2:3" s="91" customFormat="1" ht="12.75">
      <c r="B801" s="749"/>
      <c r="C801" s="90"/>
    </row>
    <row r="802" spans="2:3" s="91" customFormat="1" ht="12.75">
      <c r="B802" s="749"/>
      <c r="C802" s="90"/>
    </row>
    <row r="803" spans="2:3" s="91" customFormat="1" ht="12.75">
      <c r="B803" s="749"/>
      <c r="C803" s="90"/>
    </row>
    <row r="804" spans="2:3" s="91" customFormat="1" ht="12.75">
      <c r="B804" s="749"/>
      <c r="C804" s="90"/>
    </row>
    <row r="805" spans="2:3" s="91" customFormat="1" ht="12.75">
      <c r="B805" s="749"/>
      <c r="C805" s="90"/>
    </row>
    <row r="806" spans="2:3" s="91" customFormat="1" ht="12.75">
      <c r="B806" s="749"/>
      <c r="C806" s="90"/>
    </row>
    <row r="807" spans="2:3" s="91" customFormat="1" ht="12.75">
      <c r="B807" s="749"/>
      <c r="C807" s="90"/>
    </row>
    <row r="808" spans="2:3" s="91" customFormat="1" ht="12.75">
      <c r="B808" s="749"/>
      <c r="C808" s="90"/>
    </row>
    <row r="809" spans="2:3" s="91" customFormat="1" ht="12.75">
      <c r="B809" s="749"/>
      <c r="C809" s="90"/>
    </row>
    <row r="810" spans="2:3" s="91" customFormat="1" ht="12.75">
      <c r="B810" s="749"/>
      <c r="C810" s="90"/>
    </row>
    <row r="811" spans="2:3" s="91" customFormat="1" ht="12.75">
      <c r="B811" s="749"/>
      <c r="C811" s="90"/>
    </row>
    <row r="812" spans="2:3" s="91" customFormat="1" ht="12.75">
      <c r="B812" s="749"/>
      <c r="C812" s="90"/>
    </row>
    <row r="813" spans="2:3" s="91" customFormat="1" ht="12.75">
      <c r="B813" s="749"/>
      <c r="C813" s="90"/>
    </row>
    <row r="814" spans="2:3" s="91" customFormat="1" ht="12.75">
      <c r="B814" s="749"/>
      <c r="C814" s="90"/>
    </row>
    <row r="815" spans="2:3" s="91" customFormat="1" ht="12.75">
      <c r="B815" s="749"/>
      <c r="C815" s="90"/>
    </row>
    <row r="816" spans="2:3" s="91" customFormat="1" ht="12.75">
      <c r="B816" s="749"/>
      <c r="C816" s="90"/>
    </row>
    <row r="817" spans="2:3" s="91" customFormat="1" ht="12.75">
      <c r="B817" s="749"/>
      <c r="C817" s="90"/>
    </row>
    <row r="818" spans="2:3" s="91" customFormat="1" ht="12.75">
      <c r="B818" s="749"/>
      <c r="C818" s="90"/>
    </row>
    <row r="819" spans="2:3" s="91" customFormat="1" ht="12.75">
      <c r="B819" s="749"/>
      <c r="C819" s="90"/>
    </row>
    <row r="820" spans="2:3" s="91" customFormat="1" ht="12.75">
      <c r="B820" s="749"/>
      <c r="C820" s="90"/>
    </row>
    <row r="821" spans="2:3" s="91" customFormat="1" ht="12.75">
      <c r="B821" s="749"/>
      <c r="C821" s="90"/>
    </row>
    <row r="822" spans="2:3" s="91" customFormat="1" ht="12.75">
      <c r="B822" s="749"/>
      <c r="C822" s="90"/>
    </row>
    <row r="823" spans="2:3" s="91" customFormat="1" ht="12.75">
      <c r="B823" s="749"/>
      <c r="C823" s="90"/>
    </row>
    <row r="824" spans="2:3" s="91" customFormat="1" ht="12.75">
      <c r="B824" s="749"/>
      <c r="C824" s="90"/>
    </row>
    <row r="825" spans="2:3" s="91" customFormat="1" ht="12.75">
      <c r="B825" s="749"/>
      <c r="C825" s="90"/>
    </row>
    <row r="826" spans="2:3" s="91" customFormat="1" ht="12.75">
      <c r="B826" s="749"/>
      <c r="C826" s="90"/>
    </row>
    <row r="827" spans="2:3" s="91" customFormat="1" ht="12.75">
      <c r="B827" s="749"/>
      <c r="C827" s="90"/>
    </row>
    <row r="828" spans="2:3" s="91" customFormat="1" ht="12.75">
      <c r="B828" s="749"/>
      <c r="C828" s="90"/>
    </row>
    <row r="829" spans="2:3" s="91" customFormat="1" ht="12.75">
      <c r="B829" s="749"/>
      <c r="C829" s="90"/>
    </row>
    <row r="830" spans="2:3" s="91" customFormat="1" ht="12.75">
      <c r="B830" s="749"/>
      <c r="C830" s="90"/>
    </row>
    <row r="831" spans="2:3" s="91" customFormat="1" ht="12.75">
      <c r="B831" s="749"/>
      <c r="C831" s="90"/>
    </row>
    <row r="832" spans="2:3" s="91" customFormat="1" ht="12.75">
      <c r="B832" s="749"/>
      <c r="C832" s="90"/>
    </row>
    <row r="833" spans="2:3" s="91" customFormat="1" ht="12.75">
      <c r="B833" s="749"/>
      <c r="C833" s="90"/>
    </row>
    <row r="834" spans="2:3" s="91" customFormat="1" ht="12.75">
      <c r="B834" s="749"/>
      <c r="C834" s="90"/>
    </row>
    <row r="835" spans="2:3" s="91" customFormat="1" ht="12.75">
      <c r="B835" s="749"/>
      <c r="C835" s="90"/>
    </row>
    <row r="836" spans="2:3" s="91" customFormat="1" ht="12.75">
      <c r="B836" s="749"/>
      <c r="C836" s="90"/>
    </row>
    <row r="837" spans="2:3" s="91" customFormat="1" ht="12.75">
      <c r="B837" s="749"/>
      <c r="C837" s="90"/>
    </row>
    <row r="838" spans="2:3" s="91" customFormat="1" ht="12.75">
      <c r="B838" s="749"/>
      <c r="C838" s="90"/>
    </row>
    <row r="839" spans="2:3" s="91" customFormat="1" ht="12.75">
      <c r="B839" s="749"/>
      <c r="C839" s="90"/>
    </row>
    <row r="840" spans="2:3" s="91" customFormat="1" ht="12.75">
      <c r="B840" s="749"/>
      <c r="C840" s="90"/>
    </row>
    <row r="841" spans="2:3" s="91" customFormat="1" ht="12.75">
      <c r="B841" s="749"/>
      <c r="C841" s="90"/>
    </row>
    <row r="842" spans="2:3" s="91" customFormat="1" ht="12.75">
      <c r="B842" s="749"/>
      <c r="C842" s="90"/>
    </row>
    <row r="843" spans="2:3" s="91" customFormat="1" ht="12.75">
      <c r="B843" s="749"/>
      <c r="C843" s="90"/>
    </row>
    <row r="844" spans="2:3" s="91" customFormat="1" ht="12.75">
      <c r="B844" s="749"/>
      <c r="C844" s="90"/>
    </row>
    <row r="845" spans="2:3" s="91" customFormat="1" ht="12.75">
      <c r="B845" s="749"/>
      <c r="C845" s="90"/>
    </row>
    <row r="846" spans="2:3" s="91" customFormat="1" ht="12.75">
      <c r="B846" s="749"/>
      <c r="C846" s="90"/>
    </row>
    <row r="847" spans="2:3" s="91" customFormat="1" ht="12.75">
      <c r="B847" s="749"/>
      <c r="C847" s="90"/>
    </row>
    <row r="848" spans="2:3" s="91" customFormat="1" ht="12.75">
      <c r="B848" s="749"/>
      <c r="C848" s="90"/>
    </row>
    <row r="849" spans="2:3" s="91" customFormat="1" ht="12.75">
      <c r="B849" s="749"/>
      <c r="C849" s="90"/>
    </row>
    <row r="850" spans="2:3" s="91" customFormat="1" ht="12.75">
      <c r="B850" s="749"/>
      <c r="C850" s="90"/>
    </row>
    <row r="851" spans="2:3" s="91" customFormat="1" ht="12.75">
      <c r="B851" s="749"/>
      <c r="C851" s="90"/>
    </row>
    <row r="852" spans="2:3" s="91" customFormat="1" ht="12.75">
      <c r="B852" s="749"/>
      <c r="C852" s="90"/>
    </row>
    <row r="853" spans="2:3" s="91" customFormat="1" ht="12.75">
      <c r="B853" s="749"/>
      <c r="C853" s="90"/>
    </row>
    <row r="854" spans="2:3" s="91" customFormat="1" ht="12.75">
      <c r="B854" s="749"/>
      <c r="C854" s="90"/>
    </row>
    <row r="855" spans="2:3" s="91" customFormat="1" ht="12.75">
      <c r="B855" s="749"/>
      <c r="C855" s="90"/>
    </row>
    <row r="856" spans="2:3" s="91" customFormat="1" ht="12.75">
      <c r="B856" s="749"/>
      <c r="C856" s="90"/>
    </row>
    <row r="857" spans="2:3" s="91" customFormat="1" ht="12.75">
      <c r="B857" s="749"/>
      <c r="C857" s="90"/>
    </row>
    <row r="858" spans="2:3" s="91" customFormat="1" ht="12.75">
      <c r="B858" s="749"/>
      <c r="C858" s="90"/>
    </row>
    <row r="859" spans="2:3" s="91" customFormat="1" ht="12.75">
      <c r="B859" s="749"/>
      <c r="C859" s="90"/>
    </row>
    <row r="860" spans="2:3" s="91" customFormat="1" ht="12.75">
      <c r="B860" s="749"/>
      <c r="C860" s="90"/>
    </row>
    <row r="861" spans="2:3" s="91" customFormat="1" ht="12.75">
      <c r="B861" s="749"/>
      <c r="C861" s="90"/>
    </row>
    <row r="862" spans="2:3" s="91" customFormat="1" ht="12.75">
      <c r="B862" s="749"/>
      <c r="C862" s="90"/>
    </row>
    <row r="863" spans="2:3" s="91" customFormat="1" ht="12.75">
      <c r="B863" s="749"/>
      <c r="C863" s="90"/>
    </row>
    <row r="864" spans="2:3" s="91" customFormat="1" ht="12.75">
      <c r="B864" s="749"/>
      <c r="C864" s="90"/>
    </row>
    <row r="865" spans="2:3" s="91" customFormat="1" ht="12.75">
      <c r="B865" s="749"/>
      <c r="C865" s="90"/>
    </row>
    <row r="866" spans="2:3" s="91" customFormat="1" ht="12.75">
      <c r="B866" s="749"/>
      <c r="C866" s="90"/>
    </row>
    <row r="867" spans="2:3" s="91" customFormat="1" ht="12.75">
      <c r="B867" s="749"/>
      <c r="C867" s="90"/>
    </row>
    <row r="868" spans="2:3" s="91" customFormat="1" ht="12.75">
      <c r="B868" s="749"/>
      <c r="C868" s="90"/>
    </row>
    <row r="869" spans="2:3" s="91" customFormat="1" ht="12.75">
      <c r="B869" s="749"/>
      <c r="C869" s="90"/>
    </row>
    <row r="870" spans="2:3" s="91" customFormat="1" ht="12.75">
      <c r="B870" s="749"/>
      <c r="C870" s="90"/>
    </row>
    <row r="871" spans="2:3" s="91" customFormat="1" ht="12.75">
      <c r="B871" s="749"/>
      <c r="C871" s="90"/>
    </row>
    <row r="872" spans="2:3" s="91" customFormat="1" ht="12.75">
      <c r="B872" s="749"/>
      <c r="C872" s="90"/>
    </row>
    <row r="873" spans="2:3" s="91" customFormat="1" ht="12.75">
      <c r="B873" s="749"/>
      <c r="C873" s="90"/>
    </row>
    <row r="874" spans="2:3" s="91" customFormat="1" ht="12.75">
      <c r="B874" s="749"/>
      <c r="C874" s="90"/>
    </row>
    <row r="875" spans="2:3" s="91" customFormat="1" ht="12.75">
      <c r="B875" s="749"/>
      <c r="C875" s="90"/>
    </row>
    <row r="876" spans="2:3" s="91" customFormat="1" ht="12.75">
      <c r="B876" s="749"/>
      <c r="C876" s="90"/>
    </row>
    <row r="877" spans="2:3" s="91" customFormat="1" ht="12.75">
      <c r="B877" s="749"/>
      <c r="C877" s="90"/>
    </row>
    <row r="878" spans="2:3" s="91" customFormat="1" ht="12.75">
      <c r="B878" s="749"/>
      <c r="C878" s="90"/>
    </row>
    <row r="879" spans="2:3" s="91" customFormat="1" ht="12.75">
      <c r="B879" s="749"/>
      <c r="C879" s="90"/>
    </row>
    <row r="880" spans="2:3" s="91" customFormat="1" ht="12.75">
      <c r="B880" s="749"/>
      <c r="C880" s="90"/>
    </row>
    <row r="881" spans="2:3" s="91" customFormat="1" ht="12.75">
      <c r="B881" s="749"/>
      <c r="C881" s="90"/>
    </row>
    <row r="882" spans="2:3" s="91" customFormat="1" ht="12.75">
      <c r="B882" s="749"/>
      <c r="C882" s="90"/>
    </row>
    <row r="883" spans="2:3" s="91" customFormat="1" ht="12.75">
      <c r="B883" s="749"/>
      <c r="C883" s="90"/>
    </row>
    <row r="884" spans="2:3" s="91" customFormat="1" ht="12.75">
      <c r="B884" s="749"/>
      <c r="C884" s="90"/>
    </row>
    <row r="885" spans="2:3" s="91" customFormat="1" ht="12.75">
      <c r="B885" s="749"/>
      <c r="C885" s="90"/>
    </row>
    <row r="886" spans="2:3" s="91" customFormat="1" ht="12.75">
      <c r="B886" s="749"/>
      <c r="C886" s="90"/>
    </row>
    <row r="887" spans="2:3" s="91" customFormat="1" ht="12.75">
      <c r="B887" s="749"/>
      <c r="C887" s="90"/>
    </row>
    <row r="888" spans="2:3" s="91" customFormat="1" ht="12.75">
      <c r="B888" s="749"/>
      <c r="C888" s="90"/>
    </row>
    <row r="889" spans="2:3" s="91" customFormat="1" ht="12.75">
      <c r="B889" s="749"/>
      <c r="C889" s="90"/>
    </row>
    <row r="890" spans="2:3" s="91" customFormat="1" ht="12.75">
      <c r="B890" s="749"/>
      <c r="C890" s="90"/>
    </row>
    <row r="891" spans="2:3" s="91" customFormat="1" ht="12.75">
      <c r="B891" s="749"/>
      <c r="C891" s="90"/>
    </row>
    <row r="892" spans="2:3" s="91" customFormat="1" ht="12.75">
      <c r="B892" s="749"/>
      <c r="C892" s="90"/>
    </row>
    <row r="893" spans="2:3" s="91" customFormat="1" ht="12.75">
      <c r="B893" s="749"/>
      <c r="C893" s="90"/>
    </row>
    <row r="894" spans="2:3" s="91" customFormat="1" ht="12.75">
      <c r="B894" s="749"/>
      <c r="C894" s="90"/>
    </row>
    <row r="895" spans="2:3" s="91" customFormat="1" ht="12.75">
      <c r="B895" s="749"/>
      <c r="C895" s="90"/>
    </row>
    <row r="896" spans="2:3" s="91" customFormat="1" ht="12.75">
      <c r="B896" s="749"/>
      <c r="C896" s="90"/>
    </row>
    <row r="897" spans="2:3" s="91" customFormat="1" ht="12.75">
      <c r="B897" s="749"/>
      <c r="C897" s="90"/>
    </row>
    <row r="898" spans="2:3" s="91" customFormat="1" ht="12.75">
      <c r="B898" s="749"/>
      <c r="C898" s="90"/>
    </row>
    <row r="899" spans="2:3" s="91" customFormat="1" ht="12.75">
      <c r="B899" s="749"/>
      <c r="C899" s="90"/>
    </row>
    <row r="900" spans="2:3" s="91" customFormat="1" ht="12.75">
      <c r="B900" s="749"/>
      <c r="C900" s="90"/>
    </row>
    <row r="901" spans="2:3" s="91" customFormat="1" ht="12.75">
      <c r="B901" s="749"/>
      <c r="C901" s="90"/>
    </row>
    <row r="902" spans="2:3" s="91" customFormat="1" ht="12.75">
      <c r="B902" s="749"/>
      <c r="C902" s="90"/>
    </row>
    <row r="903" spans="2:3" s="91" customFormat="1" ht="12.75">
      <c r="B903" s="749"/>
      <c r="C903" s="90"/>
    </row>
    <row r="904" spans="2:3" s="91" customFormat="1" ht="12.75">
      <c r="B904" s="749"/>
      <c r="C904" s="90"/>
    </row>
    <row r="905" spans="2:3" s="91" customFormat="1" ht="12.75">
      <c r="B905" s="749"/>
      <c r="C905" s="90"/>
    </row>
    <row r="906" spans="2:3" s="91" customFormat="1" ht="12.75">
      <c r="B906" s="749"/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="110" zoomScaleNormal="110" workbookViewId="0" topLeftCell="B1">
      <selection activeCell="E9" sqref="E9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20.8515625" style="82" bestFit="1" customWidth="1"/>
    <col min="4" max="4" width="13.28125" style="82" customWidth="1"/>
    <col min="5" max="5" width="17.57421875" style="82" bestFit="1" customWidth="1"/>
    <col min="6" max="6" width="12.28125" style="82" customWidth="1"/>
    <col min="7" max="16384" width="9.140625" style="82" customWidth="1"/>
  </cols>
  <sheetData>
    <row r="2" spans="1:5" ht="18">
      <c r="A2" s="812" t="s">
        <v>1045</v>
      </c>
      <c r="B2" s="812"/>
      <c r="C2" s="812"/>
      <c r="D2" s="812"/>
      <c r="E2" s="812"/>
    </row>
    <row r="4" spans="1:5" ht="28.5" customHeight="1">
      <c r="A4" s="805" t="s">
        <v>1046</v>
      </c>
      <c r="B4" s="805"/>
      <c r="C4" s="805"/>
      <c r="D4" s="805"/>
      <c r="E4" s="805"/>
    </row>
    <row r="5" spans="1:4" ht="12.75" hidden="1">
      <c r="A5" s="566" t="s">
        <v>1047</v>
      </c>
      <c r="B5" s="566"/>
      <c r="C5" s="566"/>
      <c r="D5" s="566"/>
    </row>
    <row r="6" ht="14.25" customHeight="1" thickBot="1">
      <c r="E6" s="79" t="s">
        <v>527</v>
      </c>
    </row>
    <row r="7" spans="1:5" ht="13.5" thickBot="1">
      <c r="A7" s="806" t="s">
        <v>1048</v>
      </c>
      <c r="B7" s="806"/>
      <c r="C7" s="813" t="s">
        <v>1049</v>
      </c>
      <c r="D7" s="808" t="s">
        <v>258</v>
      </c>
      <c r="E7" s="809"/>
    </row>
    <row r="8" spans="1:5" ht="26.25" thickBot="1">
      <c r="A8" s="807"/>
      <c r="B8" s="807"/>
      <c r="C8" s="814"/>
      <c r="D8" s="83" t="s">
        <v>1050</v>
      </c>
      <c r="E8" s="83" t="s">
        <v>1051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30" customHeight="1" thickBot="1">
      <c r="A10" s="567">
        <v>8000</v>
      </c>
      <c r="B10" s="568" t="s">
        <v>1052</v>
      </c>
      <c r="C10" s="569">
        <f>D10+E10</f>
        <v>-118384.89199999999</v>
      </c>
      <c r="D10" s="570">
        <f>-E22</f>
        <v>-7277.059</v>
      </c>
      <c r="E10" s="571">
        <f>-F22</f>
        <v>-111107.833</v>
      </c>
      <c r="G10" s="85"/>
    </row>
    <row r="12" ht="0.75" customHeight="1"/>
    <row r="13" ht="1.5" customHeight="1"/>
    <row r="14" spans="1:6" ht="18">
      <c r="A14" s="812" t="s">
        <v>1053</v>
      </c>
      <c r="B14" s="812"/>
      <c r="C14" s="812"/>
      <c r="D14" s="812"/>
      <c r="E14" s="812"/>
      <c r="F14" s="812"/>
    </row>
    <row r="15" ht="15.75">
      <c r="B15" s="572"/>
    </row>
    <row r="16" spans="1:6" ht="30" customHeight="1">
      <c r="A16" s="805" t="s">
        <v>1054</v>
      </c>
      <c r="B16" s="805"/>
      <c r="C16" s="805"/>
      <c r="D16" s="805"/>
      <c r="E16" s="805"/>
      <c r="F16" s="805"/>
    </row>
    <row r="17" ht="4.5" customHeight="1">
      <c r="A17" s="566" t="s">
        <v>1055</v>
      </c>
    </row>
    <row r="18" ht="13.5" thickBot="1">
      <c r="E18" s="79" t="s">
        <v>305</v>
      </c>
    </row>
    <row r="19" spans="1:6" ht="35.25" customHeight="1" thickBot="1">
      <c r="A19" s="573" t="s">
        <v>1056</v>
      </c>
      <c r="B19" s="574" t="s">
        <v>187</v>
      </c>
      <c r="C19" s="575"/>
      <c r="D19" s="810" t="s">
        <v>310</v>
      </c>
      <c r="E19" s="576" t="s">
        <v>1057</v>
      </c>
      <c r="F19" s="577"/>
    </row>
    <row r="20" spans="1:6" ht="26.25" thickBot="1">
      <c r="A20" s="578"/>
      <c r="B20" s="86" t="s">
        <v>188</v>
      </c>
      <c r="C20" s="87" t="s">
        <v>189</v>
      </c>
      <c r="D20" s="811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66" customFormat="1" ht="36.75" thickBot="1">
      <c r="A22" s="579">
        <v>8010</v>
      </c>
      <c r="B22" s="580" t="s">
        <v>1058</v>
      </c>
      <c r="C22" s="581"/>
      <c r="D22" s="569">
        <f>E22+F22</f>
        <v>118384.89199999999</v>
      </c>
      <c r="E22" s="570">
        <f>E24</f>
        <v>7277.059</v>
      </c>
      <c r="F22" s="571">
        <f>F24</f>
        <v>111107.833</v>
      </c>
    </row>
    <row r="23" spans="1:6" s="566" customFormat="1" ht="13.5" thickBot="1">
      <c r="A23" s="582"/>
      <c r="B23" s="583" t="s">
        <v>258</v>
      </c>
      <c r="C23" s="584"/>
      <c r="D23" s="585"/>
      <c r="E23" s="586"/>
      <c r="F23" s="587"/>
    </row>
    <row r="24" spans="1:6" ht="36.75" thickBot="1">
      <c r="A24" s="588">
        <v>8100</v>
      </c>
      <c r="B24" s="589" t="s">
        <v>1059</v>
      </c>
      <c r="C24" s="590"/>
      <c r="D24" s="569">
        <f>E24+F24</f>
        <v>118384.89199999999</v>
      </c>
      <c r="E24" s="570">
        <f>5!E28</f>
        <v>7277.059</v>
      </c>
      <c r="F24" s="571">
        <f>5!F34</f>
        <v>111107.833</v>
      </c>
    </row>
    <row r="25" spans="1:6" ht="12.75">
      <c r="A25" s="588"/>
      <c r="B25" s="591" t="s">
        <v>258</v>
      </c>
      <c r="C25" s="590"/>
      <c r="D25" s="592"/>
      <c r="E25" s="593"/>
      <c r="F25" s="88"/>
    </row>
    <row r="26" spans="1:6" ht="24" customHeight="1">
      <c r="A26" s="594">
        <v>8110</v>
      </c>
      <c r="B26" s="595" t="s">
        <v>1060</v>
      </c>
      <c r="C26" s="590"/>
      <c r="D26" s="596"/>
      <c r="E26" s="593"/>
      <c r="F26" s="597"/>
    </row>
    <row r="27" spans="1:6" ht="12.75">
      <c r="A27" s="594"/>
      <c r="B27" s="598" t="s">
        <v>258</v>
      </c>
      <c r="C27" s="590"/>
      <c r="D27" s="596"/>
      <c r="E27" s="593"/>
      <c r="F27" s="597"/>
    </row>
    <row r="28" spans="1:6" ht="45.75" customHeight="1">
      <c r="A28" s="594">
        <v>8111</v>
      </c>
      <c r="B28" s="599" t="s">
        <v>1061</v>
      </c>
      <c r="C28" s="590"/>
      <c r="D28" s="592"/>
      <c r="E28" s="600" t="s">
        <v>1062</v>
      </c>
      <c r="F28" s="88"/>
    </row>
    <row r="29" spans="1:6" ht="12.75">
      <c r="A29" s="594"/>
      <c r="B29" s="89" t="s">
        <v>266</v>
      </c>
      <c r="C29" s="590"/>
      <c r="D29" s="592"/>
      <c r="E29" s="600"/>
      <c r="F29" s="88"/>
    </row>
    <row r="30" spans="1:6" ht="12.75">
      <c r="A30" s="594">
        <v>8112</v>
      </c>
      <c r="B30" s="601" t="s">
        <v>1063</v>
      </c>
      <c r="C30" s="602" t="s">
        <v>1064</v>
      </c>
      <c r="D30" s="592"/>
      <c r="E30" s="600" t="s">
        <v>1062</v>
      </c>
      <c r="F30" s="88"/>
    </row>
    <row r="31" spans="1:6" ht="12.75">
      <c r="A31" s="594">
        <v>8113</v>
      </c>
      <c r="B31" s="601" t="s">
        <v>1065</v>
      </c>
      <c r="C31" s="602" t="s">
        <v>1066</v>
      </c>
      <c r="D31" s="592"/>
      <c r="E31" s="600" t="s">
        <v>1062</v>
      </c>
      <c r="F31" s="88"/>
    </row>
    <row r="32" spans="1:6" s="606" customFormat="1" ht="24.75" customHeight="1">
      <c r="A32" s="594">
        <v>8120</v>
      </c>
      <c r="B32" s="599" t="s">
        <v>1067</v>
      </c>
      <c r="C32" s="602"/>
      <c r="D32" s="603"/>
      <c r="E32" s="604"/>
      <c r="F32" s="605"/>
    </row>
    <row r="33" spans="1:6" s="606" customFormat="1" ht="12.75">
      <c r="A33" s="594"/>
      <c r="B33" s="89" t="s">
        <v>258</v>
      </c>
      <c r="C33" s="602"/>
      <c r="D33" s="603"/>
      <c r="E33" s="604"/>
      <c r="F33" s="605"/>
    </row>
    <row r="34" spans="1:6" s="606" customFormat="1" ht="24">
      <c r="A34" s="594">
        <v>8121</v>
      </c>
      <c r="B34" s="599" t="s">
        <v>1068</v>
      </c>
      <c r="C34" s="602"/>
      <c r="D34" s="603"/>
      <c r="E34" s="600" t="s">
        <v>1062</v>
      </c>
      <c r="F34" s="605"/>
    </row>
    <row r="35" spans="1:6" s="606" customFormat="1" ht="12.75">
      <c r="A35" s="594"/>
      <c r="B35" s="89" t="s">
        <v>266</v>
      </c>
      <c r="C35" s="602"/>
      <c r="D35" s="603"/>
      <c r="E35" s="604"/>
      <c r="F35" s="605"/>
    </row>
    <row r="36" spans="1:6" s="606" customFormat="1" ht="24">
      <c r="A36" s="588">
        <v>8122</v>
      </c>
      <c r="B36" s="595" t="s">
        <v>1069</v>
      </c>
      <c r="C36" s="602" t="s">
        <v>1070</v>
      </c>
      <c r="D36" s="603"/>
      <c r="E36" s="600" t="s">
        <v>1062</v>
      </c>
      <c r="F36" s="605"/>
    </row>
    <row r="37" spans="1:6" s="606" customFormat="1" ht="12.75">
      <c r="A37" s="588"/>
      <c r="B37" s="607" t="s">
        <v>266</v>
      </c>
      <c r="C37" s="602"/>
      <c r="D37" s="603"/>
      <c r="E37" s="604"/>
      <c r="F37" s="605"/>
    </row>
    <row r="38" spans="1:6" s="606" customFormat="1" ht="12.75">
      <c r="A38" s="588">
        <v>8123</v>
      </c>
      <c r="B38" s="607" t="s">
        <v>1071</v>
      </c>
      <c r="C38" s="602"/>
      <c r="D38" s="603"/>
      <c r="E38" s="600" t="s">
        <v>1062</v>
      </c>
      <c r="F38" s="605"/>
    </row>
    <row r="39" spans="1:6" s="606" customFormat="1" ht="12.75">
      <c r="A39" s="588">
        <v>8124</v>
      </c>
      <c r="B39" s="607" t="s">
        <v>1072</v>
      </c>
      <c r="C39" s="602"/>
      <c r="D39" s="603"/>
      <c r="E39" s="600" t="s">
        <v>1062</v>
      </c>
      <c r="F39" s="605"/>
    </row>
    <row r="40" spans="1:6" s="606" customFormat="1" ht="36">
      <c r="A40" s="588">
        <v>8130</v>
      </c>
      <c r="B40" s="595" t="s">
        <v>1073</v>
      </c>
      <c r="C40" s="602" t="s">
        <v>1074</v>
      </c>
      <c r="D40" s="603"/>
      <c r="E40" s="600" t="s">
        <v>1062</v>
      </c>
      <c r="F40" s="605"/>
    </row>
    <row r="41" spans="1:6" s="606" customFormat="1" ht="12.75">
      <c r="A41" s="588"/>
      <c r="B41" s="607" t="s">
        <v>266</v>
      </c>
      <c r="C41" s="602"/>
      <c r="D41" s="603"/>
      <c r="E41" s="604"/>
      <c r="F41" s="605"/>
    </row>
    <row r="42" spans="1:6" s="606" customFormat="1" ht="12.75">
      <c r="A42" s="588">
        <v>8131</v>
      </c>
      <c r="B42" s="607" t="s">
        <v>1075</v>
      </c>
      <c r="C42" s="602"/>
      <c r="D42" s="603"/>
      <c r="E42" s="600" t="s">
        <v>1062</v>
      </c>
      <c r="F42" s="605"/>
    </row>
    <row r="43" spans="1:6" s="606" customFormat="1" ht="12.75">
      <c r="A43" s="588">
        <v>8132</v>
      </c>
      <c r="B43" s="607" t="s">
        <v>1076</v>
      </c>
      <c r="C43" s="602"/>
      <c r="D43" s="603"/>
      <c r="E43" s="600" t="s">
        <v>1062</v>
      </c>
      <c r="F43" s="605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2078125" right="0.11875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view="pageBreakPreview" zoomScale="60" zoomScalePageLayoutView="0" workbookViewId="0" topLeftCell="B19">
      <selection activeCell="E31" sqref="E31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2.7109375" style="76" customWidth="1"/>
    <col min="5" max="5" width="12.57421875" style="76" customWidth="1"/>
    <col min="6" max="6" width="12.8515625" style="76" customWidth="1"/>
    <col min="7" max="16384" width="9.140625" style="76" customWidth="1"/>
  </cols>
  <sheetData>
    <row r="1" ht="13.5" thickBot="1"/>
    <row r="2" spans="1:6" ht="21.75" thickBot="1">
      <c r="A2" s="815" t="s">
        <v>1048</v>
      </c>
      <c r="B2" s="608" t="s">
        <v>187</v>
      </c>
      <c r="C2" s="609"/>
      <c r="D2" s="815" t="s">
        <v>310</v>
      </c>
      <c r="E2" s="818" t="s">
        <v>258</v>
      </c>
      <c r="F2" s="819"/>
    </row>
    <row r="3" spans="1:6" ht="21.75" thickBot="1">
      <c r="A3" s="816"/>
      <c r="B3" s="610" t="s">
        <v>188</v>
      </c>
      <c r="C3" s="611" t="s">
        <v>189</v>
      </c>
      <c r="D3" s="817"/>
      <c r="E3" s="612" t="s">
        <v>301</v>
      </c>
      <c r="F3" s="612" t="s">
        <v>302</v>
      </c>
    </row>
    <row r="4" spans="1:6" ht="13.5" thickBot="1">
      <c r="A4" s="613">
        <v>1</v>
      </c>
      <c r="B4" s="613">
        <v>2</v>
      </c>
      <c r="C4" s="613" t="s">
        <v>190</v>
      </c>
      <c r="D4" s="613">
        <v>4</v>
      </c>
      <c r="E4" s="613">
        <v>5</v>
      </c>
      <c r="F4" s="613">
        <v>6</v>
      </c>
    </row>
    <row r="5" spans="1:6" s="619" customFormat="1" ht="12.75">
      <c r="A5" s="614">
        <v>8140</v>
      </c>
      <c r="B5" s="615" t="s">
        <v>1077</v>
      </c>
      <c r="C5" s="602"/>
      <c r="D5" s="616"/>
      <c r="E5" s="617"/>
      <c r="F5" s="618"/>
    </row>
    <row r="6" spans="1:6" s="619" customFormat="1" ht="12.75">
      <c r="A6" s="620"/>
      <c r="B6" s="621" t="s">
        <v>266</v>
      </c>
      <c r="C6" s="602"/>
      <c r="D6" s="616"/>
      <c r="E6" s="617"/>
      <c r="F6" s="618"/>
    </row>
    <row r="7" spans="1:6" s="619" customFormat="1" ht="24">
      <c r="A7" s="614">
        <v>8141</v>
      </c>
      <c r="B7" s="615" t="s">
        <v>1078</v>
      </c>
      <c r="C7" s="602" t="s">
        <v>1070</v>
      </c>
      <c r="D7" s="616"/>
      <c r="E7" s="617"/>
      <c r="F7" s="618"/>
    </row>
    <row r="8" spans="1:6" s="619" customFormat="1" ht="13.5" thickBot="1">
      <c r="A8" s="614"/>
      <c r="B8" s="622" t="s">
        <v>266</v>
      </c>
      <c r="C8" s="77"/>
      <c r="D8" s="616"/>
      <c r="E8" s="617"/>
      <c r="F8" s="618"/>
    </row>
    <row r="9" spans="1:6" s="619" customFormat="1" ht="12.75">
      <c r="A9" s="623">
        <v>8142</v>
      </c>
      <c r="B9" s="624" t="s">
        <v>1079</v>
      </c>
      <c r="C9" s="625"/>
      <c r="D9" s="626"/>
      <c r="E9" s="627"/>
      <c r="F9" s="628" t="s">
        <v>1062</v>
      </c>
    </row>
    <row r="10" spans="1:6" s="619" customFormat="1" ht="13.5" thickBot="1">
      <c r="A10" s="629">
        <v>8143</v>
      </c>
      <c r="B10" s="630" t="s">
        <v>1080</v>
      </c>
      <c r="C10" s="78"/>
      <c r="D10" s="631"/>
      <c r="E10" s="632"/>
      <c r="F10" s="633"/>
    </row>
    <row r="11" spans="1:6" s="619" customFormat="1" ht="24">
      <c r="A11" s="623">
        <v>8150</v>
      </c>
      <c r="B11" s="634" t="s">
        <v>1081</v>
      </c>
      <c r="C11" s="635" t="s">
        <v>1074</v>
      </c>
      <c r="D11" s="626"/>
      <c r="E11" s="627"/>
      <c r="F11" s="636"/>
    </row>
    <row r="12" spans="1:6" s="619" customFormat="1" ht="12.75">
      <c r="A12" s="614"/>
      <c r="B12" s="622" t="s">
        <v>266</v>
      </c>
      <c r="C12" s="637"/>
      <c r="D12" s="616"/>
      <c r="E12" s="617"/>
      <c r="F12" s="618"/>
    </row>
    <row r="13" spans="1:6" s="619" customFormat="1" ht="12.75">
      <c r="A13" s="614">
        <v>8151</v>
      </c>
      <c r="B13" s="622" t="s">
        <v>1075</v>
      </c>
      <c r="C13" s="637"/>
      <c r="D13" s="616"/>
      <c r="E13" s="617"/>
      <c r="F13" s="638" t="s">
        <v>532</v>
      </c>
    </row>
    <row r="14" spans="1:6" s="619" customFormat="1" ht="13.5" thickBot="1">
      <c r="A14" s="639">
        <v>8152</v>
      </c>
      <c r="B14" s="640" t="s">
        <v>1082</v>
      </c>
      <c r="C14" s="641"/>
      <c r="D14" s="642"/>
      <c r="E14" s="643"/>
      <c r="F14" s="644"/>
    </row>
    <row r="15" spans="1:6" s="619" customFormat="1" ht="37.5" customHeight="1" thickBot="1">
      <c r="A15" s="645">
        <v>8160</v>
      </c>
      <c r="B15" s="646" t="s">
        <v>1083</v>
      </c>
      <c r="C15" s="647"/>
      <c r="D15" s="648">
        <f>E15+F15</f>
        <v>118384.892</v>
      </c>
      <c r="E15" s="648">
        <f>E22+E26+E37+E38</f>
        <v>7277.059000000004</v>
      </c>
      <c r="F15" s="648">
        <f>F38+F37+F26+F22+F17</f>
        <v>111107.833</v>
      </c>
    </row>
    <row r="16" spans="1:6" s="619" customFormat="1" ht="13.5" thickBot="1">
      <c r="A16" s="649"/>
      <c r="B16" s="650" t="s">
        <v>258</v>
      </c>
      <c r="C16" s="651"/>
      <c r="D16" s="652"/>
      <c r="E16" s="653"/>
      <c r="F16" s="654"/>
    </row>
    <row r="17" spans="1:6" s="659" customFormat="1" ht="36.75" thickBot="1">
      <c r="A17" s="645">
        <v>8161</v>
      </c>
      <c r="B17" s="655" t="s">
        <v>1084</v>
      </c>
      <c r="C17" s="647"/>
      <c r="D17" s="656"/>
      <c r="E17" s="657" t="s">
        <v>1062</v>
      </c>
      <c r="F17" s="658"/>
    </row>
    <row r="18" spans="1:6" s="659" customFormat="1" ht="12.75">
      <c r="A18" s="660"/>
      <c r="B18" s="661" t="s">
        <v>266</v>
      </c>
      <c r="C18" s="662"/>
      <c r="D18" s="663"/>
      <c r="E18" s="664"/>
      <c r="F18" s="665"/>
    </row>
    <row r="19" spans="1:6" ht="27" customHeight="1" thickBot="1">
      <c r="A19" s="614">
        <v>8162</v>
      </c>
      <c r="B19" s="622" t="s">
        <v>1085</v>
      </c>
      <c r="C19" s="637" t="s">
        <v>1086</v>
      </c>
      <c r="D19" s="666"/>
      <c r="E19" s="667" t="s">
        <v>1062</v>
      </c>
      <c r="F19" s="668"/>
    </row>
    <row r="20" spans="1:6" s="659" customFormat="1" ht="71.25" customHeight="1" thickBot="1">
      <c r="A20" s="669">
        <v>8163</v>
      </c>
      <c r="B20" s="622" t="s">
        <v>1087</v>
      </c>
      <c r="C20" s="637" t="s">
        <v>1086</v>
      </c>
      <c r="D20" s="656"/>
      <c r="E20" s="657" t="s">
        <v>1062</v>
      </c>
      <c r="F20" s="658"/>
    </row>
    <row r="21" spans="1:6" ht="14.25" customHeight="1" thickBot="1">
      <c r="A21" s="639">
        <v>8164</v>
      </c>
      <c r="B21" s="640" t="s">
        <v>1088</v>
      </c>
      <c r="C21" s="641" t="s">
        <v>1089</v>
      </c>
      <c r="D21" s="670"/>
      <c r="E21" s="671" t="s">
        <v>1062</v>
      </c>
      <c r="F21" s="672"/>
    </row>
    <row r="22" spans="1:6" s="659" customFormat="1" ht="13.5" thickBot="1">
      <c r="A22" s="645">
        <v>8170</v>
      </c>
      <c r="B22" s="655" t="s">
        <v>1090</v>
      </c>
      <c r="C22" s="647"/>
      <c r="D22" s="673"/>
      <c r="E22" s="657"/>
      <c r="F22" s="674"/>
    </row>
    <row r="23" spans="1:6" s="659" customFormat="1" ht="12.75">
      <c r="A23" s="660"/>
      <c r="B23" s="661" t="s">
        <v>266</v>
      </c>
      <c r="C23" s="662"/>
      <c r="D23" s="675"/>
      <c r="E23" s="664"/>
      <c r="F23" s="676"/>
    </row>
    <row r="24" spans="1:6" ht="24">
      <c r="A24" s="614">
        <v>8171</v>
      </c>
      <c r="B24" s="622" t="s">
        <v>1091</v>
      </c>
      <c r="C24" s="637" t="s">
        <v>1092</v>
      </c>
      <c r="D24" s="666"/>
      <c r="E24" s="667"/>
      <c r="F24" s="668"/>
    </row>
    <row r="25" spans="1:6" ht="13.5" thickBot="1">
      <c r="A25" s="614">
        <v>8172</v>
      </c>
      <c r="B25" s="677" t="s">
        <v>1093</v>
      </c>
      <c r="C25" s="637" t="s">
        <v>1094</v>
      </c>
      <c r="D25" s="666"/>
      <c r="E25" s="667"/>
      <c r="F25" s="668"/>
    </row>
    <row r="26" spans="1:6" s="659" customFormat="1" ht="36.75" thickBot="1">
      <c r="A26" s="678">
        <v>8190</v>
      </c>
      <c r="B26" s="679" t="s">
        <v>1095</v>
      </c>
      <c r="C26" s="680"/>
      <c r="D26" s="656">
        <f>E26+F26</f>
        <v>118384.89199999999</v>
      </c>
      <c r="E26" s="681">
        <f>E28-E31</f>
        <v>7277.059</v>
      </c>
      <c r="F26" s="648">
        <f>F32</f>
        <v>111107.833</v>
      </c>
    </row>
    <row r="27" spans="1:6" s="659" customFormat="1" ht="12.75">
      <c r="A27" s="682"/>
      <c r="B27" s="621" t="s">
        <v>260</v>
      </c>
      <c r="C27" s="79"/>
      <c r="D27" s="683"/>
      <c r="E27" s="684"/>
      <c r="F27" s="685"/>
    </row>
    <row r="28" spans="1:6" ht="24">
      <c r="A28" s="686">
        <v>8191</v>
      </c>
      <c r="B28" s="661" t="s">
        <v>1096</v>
      </c>
      <c r="C28" s="687">
        <v>9320</v>
      </c>
      <c r="D28" s="688">
        <f>E28</f>
        <v>7277.059</v>
      </c>
      <c r="E28" s="689">
        <f>E30</f>
        <v>7277.059</v>
      </c>
      <c r="F28" s="690" t="s">
        <v>532</v>
      </c>
    </row>
    <row r="29" spans="1:6" ht="12.75">
      <c r="A29" s="691"/>
      <c r="B29" s="621" t="s">
        <v>259</v>
      </c>
      <c r="C29" s="692"/>
      <c r="D29" s="693"/>
      <c r="E29" s="694"/>
      <c r="F29" s="668"/>
    </row>
    <row r="30" spans="1:6" ht="35.25" customHeight="1">
      <c r="A30" s="691">
        <v>8192</v>
      </c>
      <c r="B30" s="622" t="s">
        <v>1097</v>
      </c>
      <c r="C30" s="692"/>
      <c r="D30" s="693">
        <f>E30</f>
        <v>7277.059</v>
      </c>
      <c r="E30" s="689">
        <f>'[5]Hamaynq'!$C$64</f>
        <v>7277.059</v>
      </c>
      <c r="F30" s="695" t="s">
        <v>1062</v>
      </c>
    </row>
    <row r="31" spans="1:6" ht="24">
      <c r="A31" s="691">
        <v>8193</v>
      </c>
      <c r="B31" s="622" t="s">
        <v>1098</v>
      </c>
      <c r="C31" s="692"/>
      <c r="D31" s="693">
        <f>E31</f>
        <v>0</v>
      </c>
      <c r="E31" s="696"/>
      <c r="F31" s="695" t="s">
        <v>532</v>
      </c>
    </row>
    <row r="32" spans="1:6" ht="24">
      <c r="A32" s="691">
        <v>8194</v>
      </c>
      <c r="B32" s="697" t="s">
        <v>1099</v>
      </c>
      <c r="C32" s="698">
        <v>9330</v>
      </c>
      <c r="D32" s="699">
        <f>F32</f>
        <v>111107.833</v>
      </c>
      <c r="E32" s="700" t="s">
        <v>1062</v>
      </c>
      <c r="F32" s="701">
        <f>F34+F35</f>
        <v>111107.833</v>
      </c>
    </row>
    <row r="33" spans="1:6" ht="12.75">
      <c r="A33" s="691"/>
      <c r="B33" s="621" t="s">
        <v>259</v>
      </c>
      <c r="C33" s="698"/>
      <c r="D33" s="699"/>
      <c r="E33" s="700"/>
      <c r="F33" s="668"/>
    </row>
    <row r="34" spans="1:6" ht="36">
      <c r="A34" s="691">
        <v>8195</v>
      </c>
      <c r="B34" s="622" t="s">
        <v>1100</v>
      </c>
      <c r="C34" s="698"/>
      <c r="D34" s="702">
        <f>F34</f>
        <v>111107.833</v>
      </c>
      <c r="E34" s="700" t="s">
        <v>1062</v>
      </c>
      <c r="F34" s="703">
        <f>'[5]Hamaynq'!$C$65</f>
        <v>111107.833</v>
      </c>
    </row>
    <row r="35" spans="1:6" ht="36">
      <c r="A35" s="704">
        <v>8196</v>
      </c>
      <c r="B35" s="622" t="s">
        <v>1101</v>
      </c>
      <c r="C35" s="698"/>
      <c r="D35" s="702">
        <f>F35</f>
        <v>0</v>
      </c>
      <c r="E35" s="700" t="s">
        <v>1062</v>
      </c>
      <c r="F35" s="705"/>
    </row>
    <row r="36" spans="1:6" ht="36">
      <c r="A36" s="691">
        <v>8197</v>
      </c>
      <c r="B36" s="706" t="s">
        <v>1102</v>
      </c>
      <c r="C36" s="707"/>
      <c r="D36" s="708" t="s">
        <v>1062</v>
      </c>
      <c r="E36" s="709" t="s">
        <v>1062</v>
      </c>
      <c r="F36" s="710" t="s">
        <v>1062</v>
      </c>
    </row>
    <row r="37" spans="1:6" ht="48">
      <c r="A37" s="691">
        <v>8198</v>
      </c>
      <c r="B37" s="80" t="s">
        <v>1103</v>
      </c>
      <c r="C37" s="711"/>
      <c r="D37" s="708" t="s">
        <v>1062</v>
      </c>
      <c r="E37" s="667"/>
      <c r="F37" s="668"/>
    </row>
    <row r="38" spans="1:6" ht="48">
      <c r="A38" s="691">
        <v>8199</v>
      </c>
      <c r="B38" s="712" t="s">
        <v>1104</v>
      </c>
      <c r="C38" s="711"/>
      <c r="D38" s="699"/>
      <c r="E38" s="713">
        <f>'[4]4'!E22-'[4]4'!E26-'[4]5'!E22-'[4]5'!E26-'[4]5'!E37-'[4]5'!E42</f>
        <v>3.410605131648481E-12</v>
      </c>
      <c r="F38" s="668"/>
    </row>
    <row r="39" spans="1:6" ht="24">
      <c r="A39" s="691" t="s">
        <v>1105</v>
      </c>
      <c r="B39" s="714" t="s">
        <v>1106</v>
      </c>
      <c r="C39" s="711"/>
      <c r="D39" s="699"/>
      <c r="E39" s="709" t="s">
        <v>1062</v>
      </c>
      <c r="F39" s="705"/>
    </row>
    <row r="40" spans="1:6" ht="30" customHeight="1">
      <c r="A40" s="620">
        <v>8200</v>
      </c>
      <c r="B40" s="715" t="s">
        <v>1107</v>
      </c>
      <c r="C40" s="692"/>
      <c r="D40" s="666">
        <f>E40</f>
        <v>0</v>
      </c>
      <c r="E40" s="694">
        <f>E42</f>
        <v>0</v>
      </c>
      <c r="F40" s="668">
        <f>F42</f>
        <v>0</v>
      </c>
    </row>
    <row r="41" spans="1:6" ht="12.75">
      <c r="A41" s="620"/>
      <c r="B41" s="716" t="s">
        <v>258</v>
      </c>
      <c r="C41" s="692"/>
      <c r="D41" s="666"/>
      <c r="E41" s="694"/>
      <c r="F41" s="668"/>
    </row>
    <row r="42" spans="1:6" ht="24">
      <c r="A42" s="620">
        <v>8210</v>
      </c>
      <c r="B42" s="717" t="s">
        <v>1108</v>
      </c>
      <c r="C42" s="692"/>
      <c r="D42" s="666">
        <f>E42+F42</f>
        <v>0</v>
      </c>
      <c r="E42" s="667">
        <f>E48</f>
        <v>0</v>
      </c>
      <c r="F42" s="668">
        <f>F44+F48</f>
        <v>0</v>
      </c>
    </row>
    <row r="43" spans="1:6" ht="12.75">
      <c r="A43" s="614"/>
      <c r="B43" s="622" t="s">
        <v>258</v>
      </c>
      <c r="C43" s="692"/>
      <c r="D43" s="666"/>
      <c r="E43" s="667"/>
      <c r="F43" s="668"/>
    </row>
    <row r="44" spans="1:6" ht="36">
      <c r="A44" s="620">
        <v>8211</v>
      </c>
      <c r="B44" s="718" t="s">
        <v>1109</v>
      </c>
      <c r="C44" s="692"/>
      <c r="D44" s="666">
        <f>F44</f>
        <v>0</v>
      </c>
      <c r="E44" s="700" t="s">
        <v>1062</v>
      </c>
      <c r="F44" s="668">
        <f>F46+F47</f>
        <v>0</v>
      </c>
    </row>
    <row r="45" spans="1:6" ht="12.75">
      <c r="A45" s="620"/>
      <c r="B45" s="621" t="s">
        <v>259</v>
      </c>
      <c r="C45" s="692"/>
      <c r="D45" s="666"/>
      <c r="E45" s="700"/>
      <c r="F45" s="668"/>
    </row>
    <row r="46" spans="1:6" ht="12.75">
      <c r="A46" s="620">
        <v>8212</v>
      </c>
      <c r="B46" s="677" t="s">
        <v>1063</v>
      </c>
      <c r="C46" s="637" t="s">
        <v>1110</v>
      </c>
      <c r="D46" s="666">
        <f>F46</f>
        <v>0</v>
      </c>
      <c r="E46" s="700" t="s">
        <v>1062</v>
      </c>
      <c r="F46" s="668"/>
    </row>
    <row r="47" spans="1:6" ht="12.75">
      <c r="A47" s="620">
        <v>8213</v>
      </c>
      <c r="B47" s="677" t="s">
        <v>1065</v>
      </c>
      <c r="C47" s="637" t="s">
        <v>1111</v>
      </c>
      <c r="D47" s="666">
        <f>F47</f>
        <v>0</v>
      </c>
      <c r="E47" s="700" t="s">
        <v>1062</v>
      </c>
      <c r="F47" s="668"/>
    </row>
    <row r="48" spans="1:6" ht="24">
      <c r="A48" s="620">
        <v>8220</v>
      </c>
      <c r="B48" s="718" t="s">
        <v>1112</v>
      </c>
      <c r="C48" s="692"/>
      <c r="D48" s="666">
        <f>E48+F48</f>
        <v>0</v>
      </c>
      <c r="E48" s="719">
        <f>E54</f>
        <v>0</v>
      </c>
      <c r="F48" s="668">
        <f>F50+F54</f>
        <v>0</v>
      </c>
    </row>
    <row r="49" spans="1:6" ht="12.75">
      <c r="A49" s="620"/>
      <c r="B49" s="621" t="s">
        <v>258</v>
      </c>
      <c r="C49" s="692"/>
      <c r="D49" s="666"/>
      <c r="E49" s="719"/>
      <c r="F49" s="668"/>
    </row>
    <row r="50" spans="1:6" ht="12.75">
      <c r="A50" s="620">
        <v>8221</v>
      </c>
      <c r="B50" s="718" t="s">
        <v>1113</v>
      </c>
      <c r="C50" s="692"/>
      <c r="D50" s="666">
        <f>F50</f>
        <v>0</v>
      </c>
      <c r="E50" s="700" t="s">
        <v>1062</v>
      </c>
      <c r="F50" s="668">
        <f>F52+F53</f>
        <v>0</v>
      </c>
    </row>
    <row r="51" spans="1:6" ht="12.75">
      <c r="A51" s="620"/>
      <c r="B51" s="621" t="s">
        <v>266</v>
      </c>
      <c r="C51" s="692"/>
      <c r="D51" s="666"/>
      <c r="E51" s="700"/>
      <c r="F51" s="668"/>
    </row>
    <row r="52" spans="1:6" ht="12.75">
      <c r="A52" s="614">
        <v>8222</v>
      </c>
      <c r="B52" s="622" t="s">
        <v>1114</v>
      </c>
      <c r="C52" s="637" t="s">
        <v>1115</v>
      </c>
      <c r="D52" s="666">
        <f>F52</f>
        <v>0</v>
      </c>
      <c r="E52" s="700" t="s">
        <v>1062</v>
      </c>
      <c r="F52" s="668"/>
    </row>
    <row r="53" spans="1:6" ht="12.75">
      <c r="A53" s="614">
        <v>8230</v>
      </c>
      <c r="B53" s="622" t="s">
        <v>1116</v>
      </c>
      <c r="C53" s="637" t="s">
        <v>1117</v>
      </c>
      <c r="D53" s="666">
        <f>F53</f>
        <v>0</v>
      </c>
      <c r="E53" s="700" t="s">
        <v>1062</v>
      </c>
      <c r="F53" s="668"/>
    </row>
    <row r="54" spans="1:6" ht="12.75">
      <c r="A54" s="614">
        <v>8240</v>
      </c>
      <c r="B54" s="718" t="s">
        <v>1118</v>
      </c>
      <c r="C54" s="692"/>
      <c r="D54" s="666">
        <f>E54+F54</f>
        <v>0</v>
      </c>
      <c r="E54" s="719">
        <f>E56+E57</f>
        <v>0</v>
      </c>
      <c r="F54" s="720">
        <f>F56+F57</f>
        <v>0</v>
      </c>
    </row>
    <row r="55" spans="1:6" ht="12.75">
      <c r="A55" s="620"/>
      <c r="B55" s="621" t="s">
        <v>266</v>
      </c>
      <c r="C55" s="692"/>
      <c r="D55" s="666"/>
      <c r="E55" s="719"/>
      <c r="F55" s="668"/>
    </row>
    <row r="56" spans="1:6" ht="12.75">
      <c r="A56" s="614">
        <v>8241</v>
      </c>
      <c r="B56" s="622" t="s">
        <v>1119</v>
      </c>
      <c r="C56" s="637" t="s">
        <v>1115</v>
      </c>
      <c r="D56" s="666">
        <f>E56+F56</f>
        <v>0</v>
      </c>
      <c r="E56" s="694"/>
      <c r="F56" s="668"/>
    </row>
    <row r="57" spans="1:6" ht="13.5" thickBot="1">
      <c r="A57" s="629">
        <v>8250</v>
      </c>
      <c r="B57" s="630" t="s">
        <v>1120</v>
      </c>
      <c r="C57" s="721" t="s">
        <v>1117</v>
      </c>
      <c r="D57" s="722">
        <f>E57+F57</f>
        <v>0</v>
      </c>
      <c r="E57" s="632"/>
      <c r="F57" s="633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6"/>
  <sheetViews>
    <sheetView tabSelected="1" view="pageBreakPreview" zoomScaleNormal="90" zoomScaleSheetLayoutView="100" workbookViewId="0" topLeftCell="E4">
      <pane ySplit="2190" topLeftCell="A572" activePane="bottomLeft" state="split"/>
      <selection pane="topLeft" activeCell="A4" sqref="A1:D16384"/>
      <selection pane="bottomLeft" activeCell="J613" sqref="J613"/>
    </sheetView>
  </sheetViews>
  <sheetFormatPr defaultColWidth="9.140625" defaultRowHeight="12.75"/>
  <cols>
    <col min="1" max="1" width="5.8515625" style="2" hidden="1" customWidth="1"/>
    <col min="2" max="2" width="5.8515625" style="73" hidden="1" customWidth="1"/>
    <col min="3" max="3" width="7.28125" style="74" hidden="1" customWidth="1"/>
    <col min="4" max="4" width="9.8515625" style="75" hidden="1" customWidth="1"/>
    <col min="5" max="5" width="5.421875" style="2" customWidth="1"/>
    <col min="6" max="6" width="6.421875" style="73" customWidth="1"/>
    <col min="7" max="7" width="7.00390625" style="74" customWidth="1"/>
    <col min="8" max="8" width="7.140625" style="75" customWidth="1"/>
    <col min="9" max="9" width="6.57421875" style="75" customWidth="1"/>
    <col min="10" max="10" width="43.8515625" style="69" customWidth="1"/>
    <col min="11" max="11" width="1.57421875" style="6" hidden="1" customWidth="1"/>
    <col min="12" max="12" width="14.421875" style="7" customWidth="1"/>
    <col min="13" max="13" width="14.140625" style="7" customWidth="1"/>
    <col min="14" max="14" width="14.7109375" style="7" customWidth="1"/>
    <col min="15" max="15" width="17.28125" style="1" bestFit="1" customWidth="1"/>
    <col min="16" max="16" width="16.421875" style="1" bestFit="1" customWidth="1"/>
    <col min="17" max="17" width="22.00390625" style="1" customWidth="1"/>
    <col min="18" max="18" width="16.421875" style="1" bestFit="1" customWidth="1"/>
    <col min="19" max="19" width="17.28125" style="1" bestFit="1" customWidth="1"/>
    <col min="20" max="20" width="10.57421875" style="1" bestFit="1" customWidth="1"/>
    <col min="21" max="16384" width="9.140625" style="1" customWidth="1"/>
  </cols>
  <sheetData>
    <row r="1" spans="1:14" ht="18">
      <c r="A1" s="795" t="s">
        <v>929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</row>
    <row r="2" spans="1:14" ht="53.25" customHeight="1">
      <c r="A2" s="831" t="s">
        <v>788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</row>
    <row r="3" spans="2:14" ht="15.75">
      <c r="B3" s="3"/>
      <c r="C3" s="4"/>
      <c r="D3" s="4"/>
      <c r="F3" s="3"/>
      <c r="G3" s="4"/>
      <c r="H3" s="4"/>
      <c r="I3" s="4"/>
      <c r="J3" s="5"/>
      <c r="M3" s="832" t="s">
        <v>305</v>
      </c>
      <c r="N3" s="832"/>
    </row>
    <row r="4" spans="1:14" s="9" customFormat="1" ht="15.75">
      <c r="A4" s="821" t="s">
        <v>303</v>
      </c>
      <c r="B4" s="826" t="s">
        <v>137</v>
      </c>
      <c r="C4" s="820" t="s">
        <v>529</v>
      </c>
      <c r="D4" s="820" t="s">
        <v>530</v>
      </c>
      <c r="E4" s="821" t="s">
        <v>303</v>
      </c>
      <c r="F4" s="826" t="s">
        <v>137</v>
      </c>
      <c r="G4" s="820" t="s">
        <v>529</v>
      </c>
      <c r="H4" s="820" t="s">
        <v>530</v>
      </c>
      <c r="I4" s="822" t="s">
        <v>789</v>
      </c>
      <c r="J4" s="824" t="s">
        <v>887</v>
      </c>
      <c r="K4" s="825" t="s">
        <v>528</v>
      </c>
      <c r="L4" s="833" t="s">
        <v>306</v>
      </c>
      <c r="M4" s="835" t="s">
        <v>407</v>
      </c>
      <c r="N4" s="835"/>
    </row>
    <row r="5" spans="1:17" s="11" customFormat="1" ht="38.25" customHeight="1">
      <c r="A5" s="821"/>
      <c r="B5" s="827"/>
      <c r="C5" s="827"/>
      <c r="D5" s="827"/>
      <c r="E5" s="821"/>
      <c r="F5" s="821"/>
      <c r="G5" s="821"/>
      <c r="H5" s="821"/>
      <c r="I5" s="823"/>
      <c r="J5" s="824"/>
      <c r="K5" s="825"/>
      <c r="L5" s="834"/>
      <c r="M5" s="8" t="s">
        <v>519</v>
      </c>
      <c r="N5" s="8" t="s">
        <v>520</v>
      </c>
      <c r="Q5" s="10"/>
    </row>
    <row r="6" spans="1:20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3" t="s">
        <v>790</v>
      </c>
      <c r="M6" s="13" t="s">
        <v>791</v>
      </c>
      <c r="N6" s="13" t="s">
        <v>792</v>
      </c>
      <c r="O6" s="14"/>
      <c r="P6" s="14"/>
      <c r="Q6" s="10"/>
      <c r="R6" s="14"/>
      <c r="S6" s="14"/>
      <c r="T6" s="14"/>
    </row>
    <row r="7" spans="1:20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5">
        <v>2000</v>
      </c>
      <c r="F7" s="16" t="s">
        <v>531</v>
      </c>
      <c r="G7" s="17" t="s">
        <v>532</v>
      </c>
      <c r="H7" s="18" t="s">
        <v>532</v>
      </c>
      <c r="I7" s="18"/>
      <c r="J7" s="19" t="s">
        <v>930</v>
      </c>
      <c r="K7" s="20"/>
      <c r="L7" s="29">
        <f>SUM(M7:N7)</f>
        <v>2901248.4630000005</v>
      </c>
      <c r="M7" s="36">
        <f>M8+M107+M130+M178+M304+M336+M439+M517+M581+M627</f>
        <v>1807277.0590000001</v>
      </c>
      <c r="N7" s="36">
        <f>SUM(N8+N107+N130+N178+N304+N336+N371+N439+N517+N581+N627)</f>
        <v>1093971.404</v>
      </c>
      <c r="O7" s="14"/>
      <c r="P7" s="14"/>
      <c r="Q7" s="10"/>
      <c r="S7" s="21"/>
      <c r="T7" s="22"/>
    </row>
    <row r="8" spans="1:18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4">
        <v>2100</v>
      </c>
      <c r="F8" s="25" t="s">
        <v>352</v>
      </c>
      <c r="G8" s="26">
        <v>0</v>
      </c>
      <c r="H8" s="26">
        <v>0</v>
      </c>
      <c r="I8" s="26"/>
      <c r="J8" s="27" t="s">
        <v>931</v>
      </c>
      <c r="K8" s="28" t="s">
        <v>533</v>
      </c>
      <c r="L8" s="29">
        <f aca="true" t="shared" si="0" ref="L8:L97">SUM(M8:N8)</f>
        <v>513957</v>
      </c>
      <c r="M8" s="30">
        <f>SUM(M9,M42,M51,M66,M71,M76,M93,M98)</f>
        <v>494717</v>
      </c>
      <c r="N8" s="30">
        <f>SUM(N9,N42,N51,N66,N71,N76,N93,N98)</f>
        <v>19240</v>
      </c>
      <c r="O8" s="32"/>
      <c r="P8" s="32"/>
      <c r="R8" s="32"/>
    </row>
    <row r="9" spans="1:14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33">
        <v>2110</v>
      </c>
      <c r="F9" s="25" t="s">
        <v>352</v>
      </c>
      <c r="G9" s="26">
        <v>1</v>
      </c>
      <c r="H9" s="26">
        <v>0</v>
      </c>
      <c r="I9" s="26"/>
      <c r="J9" s="34" t="s">
        <v>793</v>
      </c>
      <c r="K9" s="35" t="s">
        <v>534</v>
      </c>
      <c r="L9" s="29">
        <f t="shared" si="0"/>
        <v>362798</v>
      </c>
      <c r="M9" s="36">
        <f>SUM(M10+M34+M38)</f>
        <v>360208</v>
      </c>
      <c r="N9" s="36">
        <f>SUM(N10)</f>
        <v>2590</v>
      </c>
    </row>
    <row r="10" spans="1:14" ht="24" customHeight="1">
      <c r="A10" s="33">
        <v>2111</v>
      </c>
      <c r="B10" s="25" t="s">
        <v>352</v>
      </c>
      <c r="C10" s="26">
        <v>1</v>
      </c>
      <c r="D10" s="26">
        <v>1</v>
      </c>
      <c r="E10" s="33">
        <v>2111</v>
      </c>
      <c r="F10" s="25" t="s">
        <v>352</v>
      </c>
      <c r="G10" s="26">
        <v>1</v>
      </c>
      <c r="H10" s="26">
        <v>1</v>
      </c>
      <c r="I10" s="26"/>
      <c r="J10" s="38" t="s">
        <v>139</v>
      </c>
      <c r="K10" s="39" t="s">
        <v>535</v>
      </c>
      <c r="L10" s="40">
        <f t="shared" si="0"/>
        <v>362798</v>
      </c>
      <c r="M10" s="40">
        <f>SUM(M12:M32)</f>
        <v>360208</v>
      </c>
      <c r="N10" s="40">
        <f>SUM(N12:N33)</f>
        <v>2590</v>
      </c>
    </row>
    <row r="11" spans="1:14" ht="36" hidden="1">
      <c r="A11" s="33"/>
      <c r="B11" s="25"/>
      <c r="C11" s="26"/>
      <c r="D11" s="26"/>
      <c r="E11" s="33"/>
      <c r="F11" s="25"/>
      <c r="G11" s="26"/>
      <c r="H11" s="26"/>
      <c r="I11" s="26"/>
      <c r="J11" s="38" t="s">
        <v>297</v>
      </c>
      <c r="K11" s="39"/>
      <c r="L11" s="40"/>
      <c r="M11" s="41"/>
      <c r="N11" s="41"/>
    </row>
    <row r="12" spans="1:14" ht="24">
      <c r="A12" s="560">
        <v>70000</v>
      </c>
      <c r="B12" s="561" t="s">
        <v>1029</v>
      </c>
      <c r="C12" s="562">
        <v>210000</v>
      </c>
      <c r="D12" s="563">
        <f>L12</f>
        <v>273568</v>
      </c>
      <c r="E12" s="33"/>
      <c r="F12" s="25"/>
      <c r="G12" s="26"/>
      <c r="H12" s="753"/>
      <c r="I12" s="33">
        <v>4111</v>
      </c>
      <c r="J12" s="42" t="s">
        <v>191</v>
      </c>
      <c r="K12" s="39"/>
      <c r="L12" s="40">
        <f t="shared" si="0"/>
        <v>273568</v>
      </c>
      <c r="M12" s="40">
        <f>'[5]Qaxaqapetaran'!$H$5</f>
        <v>273568</v>
      </c>
      <c r="N12" s="41"/>
    </row>
    <row r="13" spans="1:14" ht="26.25" customHeight="1">
      <c r="A13" s="560">
        <v>10000</v>
      </c>
      <c r="B13" s="561" t="s">
        <v>1043</v>
      </c>
      <c r="C13" s="562">
        <v>30000</v>
      </c>
      <c r="D13" s="563">
        <f aca="true" t="shared" si="1" ref="D13:D32">L13</f>
        <v>35000</v>
      </c>
      <c r="E13" s="33"/>
      <c r="F13" s="25"/>
      <c r="G13" s="26"/>
      <c r="H13" s="753"/>
      <c r="I13" s="33">
        <v>4112</v>
      </c>
      <c r="J13" s="42" t="s">
        <v>192</v>
      </c>
      <c r="K13" s="39"/>
      <c r="L13" s="40">
        <f t="shared" si="0"/>
        <v>35000</v>
      </c>
      <c r="M13" s="40">
        <f>'[5]Qaxaqapetaran'!$H$6</f>
        <v>35000</v>
      </c>
      <c r="N13" s="41"/>
    </row>
    <row r="14" spans="1:14" ht="15.75">
      <c r="A14" s="560">
        <v>7000</v>
      </c>
      <c r="B14" s="561" t="s">
        <v>1030</v>
      </c>
      <c r="C14" s="562">
        <v>21000</v>
      </c>
      <c r="D14" s="563">
        <f t="shared" si="1"/>
        <v>25873</v>
      </c>
      <c r="E14" s="33"/>
      <c r="F14" s="25"/>
      <c r="G14" s="26"/>
      <c r="H14" s="753"/>
      <c r="I14" s="33">
        <v>4212</v>
      </c>
      <c r="J14" s="38" t="s">
        <v>795</v>
      </c>
      <c r="K14" s="39"/>
      <c r="L14" s="40">
        <f aca="true" t="shared" si="2" ref="L14:L23">SUM(M14:N14)</f>
        <v>25873</v>
      </c>
      <c r="M14" s="40">
        <f>'[5]Qaxaqapetaran'!$H$7+'[5]Qaxaqapetaran'!$H$8</f>
        <v>25873</v>
      </c>
      <c r="N14" s="41"/>
    </row>
    <row r="15" spans="1:14" ht="15.75">
      <c r="A15" s="560">
        <v>400</v>
      </c>
      <c r="B15" s="561" t="s">
        <v>1031</v>
      </c>
      <c r="C15" s="562">
        <v>1200</v>
      </c>
      <c r="D15" s="563">
        <f t="shared" si="1"/>
        <v>1769</v>
      </c>
      <c r="E15" s="33"/>
      <c r="F15" s="25"/>
      <c r="G15" s="26"/>
      <c r="H15" s="753"/>
      <c r="I15" s="33">
        <v>4213</v>
      </c>
      <c r="J15" s="38" t="s">
        <v>195</v>
      </c>
      <c r="K15" s="39"/>
      <c r="L15" s="758">
        <f t="shared" si="2"/>
        <v>1769</v>
      </c>
      <c r="M15" s="40">
        <f>'[5]Qaxaqapetaran'!$H$9+'[5]Qaxaqapetaran'!$H$10</f>
        <v>1769</v>
      </c>
      <c r="N15" s="41"/>
    </row>
    <row r="16" spans="1:14" ht="15.75">
      <c r="A16" s="560">
        <v>600</v>
      </c>
      <c r="B16" s="561" t="s">
        <v>525</v>
      </c>
      <c r="C16" s="562">
        <v>1800</v>
      </c>
      <c r="D16" s="563">
        <f t="shared" si="1"/>
        <v>2344.4</v>
      </c>
      <c r="E16" s="33"/>
      <c r="F16" s="25"/>
      <c r="G16" s="26"/>
      <c r="H16" s="753"/>
      <c r="I16" s="33">
        <v>4214</v>
      </c>
      <c r="J16" s="38" t="s">
        <v>196</v>
      </c>
      <c r="K16" s="39"/>
      <c r="L16" s="40">
        <f t="shared" si="2"/>
        <v>2344.4</v>
      </c>
      <c r="M16" s="40">
        <f>'[5]Qaxaqapetaran'!$H$11+'[5]Qaxaqapetaran'!$H$12+'[5]Qaxaqapetaran'!$H$13</f>
        <v>2344.4</v>
      </c>
      <c r="N16" s="41"/>
    </row>
    <row r="17" spans="1:14" ht="15.75">
      <c r="A17" s="560">
        <v>100</v>
      </c>
      <c r="B17" s="561" t="s">
        <v>1032</v>
      </c>
      <c r="C17" s="562">
        <v>200</v>
      </c>
      <c r="D17" s="563">
        <f t="shared" si="1"/>
        <v>200</v>
      </c>
      <c r="E17" s="33"/>
      <c r="F17" s="25"/>
      <c r="G17" s="26"/>
      <c r="H17" s="753"/>
      <c r="I17" s="33">
        <v>4215</v>
      </c>
      <c r="J17" s="38" t="s">
        <v>346</v>
      </c>
      <c r="K17" s="39"/>
      <c r="L17" s="40">
        <f t="shared" si="2"/>
        <v>200</v>
      </c>
      <c r="M17" s="40">
        <f>'[5]Qaxaqapetaran'!$H$14</f>
        <v>200</v>
      </c>
      <c r="N17" s="41"/>
    </row>
    <row r="18" spans="1:14" ht="15.75">
      <c r="A18" s="560">
        <v>500</v>
      </c>
      <c r="B18" s="561" t="s">
        <v>1033</v>
      </c>
      <c r="C18" s="562">
        <v>500</v>
      </c>
      <c r="D18" s="563">
        <f t="shared" si="1"/>
        <v>500</v>
      </c>
      <c r="E18" s="33"/>
      <c r="F18" s="25"/>
      <c r="G18" s="26"/>
      <c r="H18" s="753"/>
      <c r="I18" s="33">
        <v>4221</v>
      </c>
      <c r="J18" s="38" t="s">
        <v>200</v>
      </c>
      <c r="K18" s="39"/>
      <c r="L18" s="40">
        <f t="shared" si="2"/>
        <v>500</v>
      </c>
      <c r="M18" s="40">
        <f>'[5]Qaxaqapetaran'!$H$16</f>
        <v>500</v>
      </c>
      <c r="N18" s="41"/>
    </row>
    <row r="19" spans="1:14" ht="13.5" customHeight="1">
      <c r="A19" s="560">
        <v>0</v>
      </c>
      <c r="B19" s="561" t="s">
        <v>287</v>
      </c>
      <c r="C19" s="562">
        <v>0</v>
      </c>
      <c r="D19" s="563">
        <f>L19</f>
        <v>410</v>
      </c>
      <c r="E19" s="33"/>
      <c r="F19" s="25"/>
      <c r="G19" s="26"/>
      <c r="H19" s="753"/>
      <c r="I19" s="33">
        <v>4232</v>
      </c>
      <c r="J19" s="38" t="s">
        <v>915</v>
      </c>
      <c r="K19" s="39"/>
      <c r="L19" s="40">
        <f>SUM(M19:N19)</f>
        <v>410</v>
      </c>
      <c r="M19" s="40">
        <f>'[5]Qaxaqapetaran'!$H$17</f>
        <v>410</v>
      </c>
      <c r="N19" s="41"/>
    </row>
    <row r="20" spans="1:14" ht="25.5">
      <c r="A20" s="560">
        <v>400</v>
      </c>
      <c r="B20" s="561" t="s">
        <v>1031</v>
      </c>
      <c r="C20" s="562">
        <v>1200</v>
      </c>
      <c r="D20" s="563">
        <f>L20</f>
        <v>200</v>
      </c>
      <c r="E20" s="33"/>
      <c r="F20" s="25"/>
      <c r="G20" s="26"/>
      <c r="H20" s="753"/>
      <c r="I20" s="33">
        <v>4233</v>
      </c>
      <c r="J20" s="546" t="s">
        <v>1133</v>
      </c>
      <c r="K20" s="39"/>
      <c r="L20" s="40">
        <f>SUM(M20:N20)</f>
        <v>200</v>
      </c>
      <c r="M20" s="40">
        <f>'[5]Qaxaqapetaran'!$H$15</f>
        <v>200</v>
      </c>
      <c r="N20" s="41"/>
    </row>
    <row r="21" spans="1:14" ht="15.75">
      <c r="A21" s="560">
        <v>400</v>
      </c>
      <c r="B21" s="561" t="s">
        <v>1031</v>
      </c>
      <c r="C21" s="562">
        <v>1200</v>
      </c>
      <c r="D21" s="563">
        <f t="shared" si="1"/>
        <v>1551.6</v>
      </c>
      <c r="E21" s="33"/>
      <c r="F21" s="25"/>
      <c r="G21" s="26"/>
      <c r="H21" s="753"/>
      <c r="I21" s="33">
        <v>4234</v>
      </c>
      <c r="J21" s="38" t="s">
        <v>871</v>
      </c>
      <c r="K21" s="39"/>
      <c r="L21" s="40">
        <f>SUM(M21:N21)</f>
        <v>1551.6</v>
      </c>
      <c r="M21" s="40">
        <f>'[5]Qaxaqapetaran'!$H$18+'[5]Qaxaqapetaran'!$H$19</f>
        <v>1551.6</v>
      </c>
      <c r="N21" s="41"/>
    </row>
    <row r="22" spans="1:14" ht="20.25" customHeight="1" hidden="1">
      <c r="A22" s="560">
        <v>0</v>
      </c>
      <c r="B22" s="561" t="s">
        <v>287</v>
      </c>
      <c r="C22" s="562">
        <v>0</v>
      </c>
      <c r="D22" s="563">
        <f t="shared" si="1"/>
        <v>0</v>
      </c>
      <c r="E22" s="33"/>
      <c r="F22" s="25"/>
      <c r="G22" s="26"/>
      <c r="H22" s="753"/>
      <c r="I22" s="33">
        <v>4241</v>
      </c>
      <c r="J22" s="38" t="s">
        <v>211</v>
      </c>
      <c r="K22" s="39"/>
      <c r="L22" s="40">
        <f>SUM(M22:N22)</f>
        <v>0</v>
      </c>
      <c r="M22" s="40">
        <v>0</v>
      </c>
      <c r="N22" s="41"/>
    </row>
    <row r="23" spans="1:14" ht="24">
      <c r="A23" s="560">
        <v>1000</v>
      </c>
      <c r="B23" s="561" t="s">
        <v>1034</v>
      </c>
      <c r="C23" s="562">
        <v>3000</v>
      </c>
      <c r="D23" s="563">
        <f t="shared" si="1"/>
        <v>3700</v>
      </c>
      <c r="E23" s="33"/>
      <c r="F23" s="25"/>
      <c r="G23" s="26"/>
      <c r="H23" s="753"/>
      <c r="I23" s="33">
        <v>4252</v>
      </c>
      <c r="J23" s="38" t="s">
        <v>213</v>
      </c>
      <c r="K23" s="39"/>
      <c r="L23" s="40">
        <f t="shared" si="2"/>
        <v>3700</v>
      </c>
      <c r="M23" s="40">
        <f>'[5]Qaxaqapetaran'!$H$20+'[5]Qaxaqapetaran'!$H$21</f>
        <v>3700</v>
      </c>
      <c r="N23" s="41"/>
    </row>
    <row r="24" spans="1:14" ht="15.75">
      <c r="A24" s="560">
        <v>250</v>
      </c>
      <c r="B24" s="561" t="s">
        <v>1033</v>
      </c>
      <c r="C24" s="562">
        <v>750</v>
      </c>
      <c r="D24" s="563">
        <f t="shared" si="1"/>
        <v>1300</v>
      </c>
      <c r="E24" s="33"/>
      <c r="F24" s="25"/>
      <c r="G24" s="26"/>
      <c r="H24" s="753"/>
      <c r="I24" s="33">
        <v>4261</v>
      </c>
      <c r="J24" s="38" t="s">
        <v>214</v>
      </c>
      <c r="K24" s="39"/>
      <c r="L24" s="40">
        <f t="shared" si="0"/>
        <v>1300</v>
      </c>
      <c r="M24" s="40">
        <f>'[5]Qaxaqapetaran'!$H$22</f>
        <v>1300</v>
      </c>
      <c r="N24" s="41"/>
    </row>
    <row r="25" spans="1:14" ht="15.75">
      <c r="A25" s="560">
        <v>2500</v>
      </c>
      <c r="B25" s="561" t="s">
        <v>1035</v>
      </c>
      <c r="C25" s="562">
        <v>7500</v>
      </c>
      <c r="D25" s="563">
        <f t="shared" si="1"/>
        <v>12000</v>
      </c>
      <c r="E25" s="33"/>
      <c r="F25" s="25"/>
      <c r="G25" s="26"/>
      <c r="H25" s="753"/>
      <c r="I25" s="33">
        <v>4264</v>
      </c>
      <c r="J25" s="38" t="s">
        <v>216</v>
      </c>
      <c r="K25" s="39"/>
      <c r="L25" s="40">
        <f t="shared" si="0"/>
        <v>12000</v>
      </c>
      <c r="M25" s="40">
        <f>'[5]Qaxaqapetaran'!$H$23+'[5]Qaxaqapetaran'!$H$24+'[5]Qaxaqapetaran'!$H$25</f>
        <v>12000</v>
      </c>
      <c r="N25" s="41"/>
    </row>
    <row r="26" spans="1:14" ht="15.75">
      <c r="A26" s="560">
        <v>50</v>
      </c>
      <c r="B26" s="561" t="s">
        <v>1131</v>
      </c>
      <c r="C26" s="562">
        <v>50</v>
      </c>
      <c r="D26" s="563">
        <v>50</v>
      </c>
      <c r="E26" s="33"/>
      <c r="F26" s="25"/>
      <c r="G26" s="26"/>
      <c r="H26" s="753"/>
      <c r="I26" s="33">
        <v>4266</v>
      </c>
      <c r="J26" s="38" t="s">
        <v>1123</v>
      </c>
      <c r="K26" s="39"/>
      <c r="L26" s="40">
        <f t="shared" si="0"/>
        <v>50</v>
      </c>
      <c r="M26" s="40">
        <f>'[5]Qaxaqapetaran'!$H$26</f>
        <v>50</v>
      </c>
      <c r="N26" s="41"/>
    </row>
    <row r="27" spans="1:14" ht="15.75">
      <c r="A27" s="560">
        <v>250</v>
      </c>
      <c r="B27" s="561" t="s">
        <v>1033</v>
      </c>
      <c r="C27" s="562">
        <v>750</v>
      </c>
      <c r="D27" s="563">
        <f t="shared" si="1"/>
        <v>1000</v>
      </c>
      <c r="E27" s="33"/>
      <c r="F27" s="25"/>
      <c r="G27" s="26"/>
      <c r="H27" s="753"/>
      <c r="I27" s="33">
        <v>4267</v>
      </c>
      <c r="J27" s="38" t="s">
        <v>219</v>
      </c>
      <c r="K27" s="39"/>
      <c r="L27" s="40">
        <f>SUM(M27:N27)</f>
        <v>1000</v>
      </c>
      <c r="M27" s="40">
        <f>'[5]Qaxaqapetaran'!$H$27</f>
        <v>1000</v>
      </c>
      <c r="N27" s="41"/>
    </row>
    <row r="28" spans="1:14" ht="15.75">
      <c r="A28" s="560">
        <v>70</v>
      </c>
      <c r="B28" s="561" t="s">
        <v>1036</v>
      </c>
      <c r="C28" s="562">
        <v>210</v>
      </c>
      <c r="D28" s="563">
        <f t="shared" si="1"/>
        <v>270</v>
      </c>
      <c r="E28" s="33"/>
      <c r="F28" s="25"/>
      <c r="G28" s="26"/>
      <c r="H28" s="753"/>
      <c r="I28" s="33">
        <v>4721</v>
      </c>
      <c r="J28" s="38" t="s">
        <v>923</v>
      </c>
      <c r="K28" s="39"/>
      <c r="L28" s="40">
        <f>M28</f>
        <v>270</v>
      </c>
      <c r="M28" s="40">
        <f>'[5]Qaxaqapetaran'!$H$32</f>
        <v>270</v>
      </c>
      <c r="N28" s="41"/>
    </row>
    <row r="29" spans="1:14" ht="15.75">
      <c r="A29" s="560">
        <v>300</v>
      </c>
      <c r="B29" s="561" t="s">
        <v>1037</v>
      </c>
      <c r="C29" s="562">
        <v>300</v>
      </c>
      <c r="D29" s="563">
        <f t="shared" si="1"/>
        <v>300</v>
      </c>
      <c r="E29" s="33"/>
      <c r="F29" s="25"/>
      <c r="G29" s="26"/>
      <c r="H29" s="753"/>
      <c r="I29" s="33">
        <v>4729</v>
      </c>
      <c r="J29" s="38" t="s">
        <v>923</v>
      </c>
      <c r="K29" s="39"/>
      <c r="L29" s="40">
        <f>SUM(M29:N29)</f>
        <v>300</v>
      </c>
      <c r="M29" s="40">
        <f>'[5]Qaxaqapetaran'!$H$28</f>
        <v>300</v>
      </c>
      <c r="N29" s="41"/>
    </row>
    <row r="30" spans="1:14" ht="15.75">
      <c r="A30" s="560">
        <v>100</v>
      </c>
      <c r="B30" s="561" t="s">
        <v>1032</v>
      </c>
      <c r="C30" s="562">
        <v>150</v>
      </c>
      <c r="D30" s="563">
        <f t="shared" si="1"/>
        <v>172</v>
      </c>
      <c r="E30" s="33"/>
      <c r="F30" s="25"/>
      <c r="G30" s="26"/>
      <c r="H30" s="753"/>
      <c r="I30" s="33">
        <v>4823</v>
      </c>
      <c r="J30" s="38" t="s">
        <v>918</v>
      </c>
      <c r="K30" s="39"/>
      <c r="L30" s="40">
        <f>SUM(M30:N30)</f>
        <v>172</v>
      </c>
      <c r="M30" s="40">
        <f>'[5]Qaxaqapetaran'!$H$29+'[5]Qaxaqapetaran'!$H$30+'[5]Qaxaqapetaran'!$H$31</f>
        <v>172</v>
      </c>
      <c r="N30" s="41"/>
    </row>
    <row r="31" spans="1:14" ht="24" hidden="1">
      <c r="A31" s="560"/>
      <c r="B31" s="561"/>
      <c r="C31" s="562"/>
      <c r="D31" s="563">
        <f t="shared" si="1"/>
        <v>0</v>
      </c>
      <c r="E31" s="33"/>
      <c r="F31" s="25"/>
      <c r="G31" s="26"/>
      <c r="H31" s="753"/>
      <c r="I31" s="33">
        <v>5113</v>
      </c>
      <c r="J31" s="38" t="s">
        <v>914</v>
      </c>
      <c r="K31" s="39"/>
      <c r="L31" s="40">
        <f>SUM(M31:N31)</f>
        <v>0</v>
      </c>
      <c r="M31" s="40"/>
      <c r="N31" s="41"/>
    </row>
    <row r="32" spans="1:14" ht="15.75">
      <c r="A32" s="560">
        <v>1000</v>
      </c>
      <c r="B32" s="561" t="s">
        <v>523</v>
      </c>
      <c r="C32" s="562">
        <v>1000</v>
      </c>
      <c r="D32" s="563">
        <f t="shared" si="1"/>
        <v>2590</v>
      </c>
      <c r="E32" s="33"/>
      <c r="F32" s="25"/>
      <c r="G32" s="26"/>
      <c r="H32" s="753"/>
      <c r="I32" s="33">
        <v>5122</v>
      </c>
      <c r="J32" s="38" t="s">
        <v>909</v>
      </c>
      <c r="K32" s="39"/>
      <c r="L32" s="40">
        <f t="shared" si="0"/>
        <v>2590</v>
      </c>
      <c r="M32" s="40"/>
      <c r="N32" s="41">
        <f>'[5]Qaxaqapetaran'!$H$33</f>
        <v>2590</v>
      </c>
    </row>
    <row r="33" spans="1:14" ht="15.75" hidden="1">
      <c r="A33" s="33"/>
      <c r="B33" s="25"/>
      <c r="C33" s="26"/>
      <c r="D33" s="26"/>
      <c r="E33" s="33"/>
      <c r="F33" s="25"/>
      <c r="G33" s="26"/>
      <c r="H33" s="26"/>
      <c r="I33" s="33">
        <v>5134</v>
      </c>
      <c r="J33" s="546" t="s">
        <v>1018</v>
      </c>
      <c r="K33" s="39"/>
      <c r="L33" s="40">
        <f>SUM(M33:N33)</f>
        <v>0</v>
      </c>
      <c r="M33" s="40"/>
      <c r="N33" s="41"/>
    </row>
    <row r="34" spans="1:14" ht="37.5" customHeight="1" hidden="1">
      <c r="A34" s="33">
        <v>2112</v>
      </c>
      <c r="B34" s="25" t="s">
        <v>352</v>
      </c>
      <c r="C34" s="26">
        <v>1</v>
      </c>
      <c r="D34" s="26">
        <v>2</v>
      </c>
      <c r="E34" s="33">
        <v>2112</v>
      </c>
      <c r="F34" s="25" t="s">
        <v>352</v>
      </c>
      <c r="G34" s="26">
        <v>1</v>
      </c>
      <c r="H34" s="26">
        <v>2</v>
      </c>
      <c r="I34" s="26"/>
      <c r="J34" s="38" t="s">
        <v>536</v>
      </c>
      <c r="K34" s="39" t="s">
        <v>537</v>
      </c>
      <c r="L34" s="40">
        <f t="shared" si="0"/>
        <v>0</v>
      </c>
      <c r="M34" s="41">
        <f>SUM(M36:M37)</f>
        <v>0</v>
      </c>
      <c r="N34" s="41">
        <f>SUM(N36:N37)</f>
        <v>0</v>
      </c>
    </row>
    <row r="35" spans="1:14" ht="36" hidden="1">
      <c r="A35" s="33"/>
      <c r="B35" s="25"/>
      <c r="C35" s="26"/>
      <c r="D35" s="26"/>
      <c r="E35" s="33"/>
      <c r="F35" s="25"/>
      <c r="G35" s="26"/>
      <c r="H35" s="26"/>
      <c r="I35" s="26"/>
      <c r="J35" s="38" t="s">
        <v>297</v>
      </c>
      <c r="K35" s="39"/>
      <c r="L35" s="40">
        <f t="shared" si="0"/>
        <v>0</v>
      </c>
      <c r="M35" s="41"/>
      <c r="N35" s="41"/>
    </row>
    <row r="36" spans="1:14" ht="15.75" hidden="1">
      <c r="A36" s="33"/>
      <c r="B36" s="25"/>
      <c r="C36" s="26"/>
      <c r="D36" s="26"/>
      <c r="E36" s="33"/>
      <c r="F36" s="25"/>
      <c r="G36" s="26"/>
      <c r="H36" s="26"/>
      <c r="I36" s="26"/>
      <c r="J36" s="38" t="s">
        <v>298</v>
      </c>
      <c r="K36" s="39"/>
      <c r="L36" s="40">
        <f t="shared" si="0"/>
        <v>0</v>
      </c>
      <c r="M36" s="41"/>
      <c r="N36" s="41"/>
    </row>
    <row r="37" spans="1:14" ht="15.75" hidden="1">
      <c r="A37" s="33"/>
      <c r="B37" s="25"/>
      <c r="C37" s="26"/>
      <c r="D37" s="26"/>
      <c r="E37" s="33"/>
      <c r="F37" s="25"/>
      <c r="G37" s="26"/>
      <c r="H37" s="26"/>
      <c r="I37" s="26"/>
      <c r="J37" s="38" t="s">
        <v>298</v>
      </c>
      <c r="K37" s="39"/>
      <c r="L37" s="40">
        <f t="shared" si="0"/>
        <v>0</v>
      </c>
      <c r="M37" s="41"/>
      <c r="N37" s="41"/>
    </row>
    <row r="38" spans="1:14" ht="228" hidden="1">
      <c r="A38" s="33">
        <v>2113</v>
      </c>
      <c r="B38" s="25" t="s">
        <v>352</v>
      </c>
      <c r="C38" s="26">
        <v>1</v>
      </c>
      <c r="D38" s="26">
        <v>3</v>
      </c>
      <c r="E38" s="33">
        <v>2113</v>
      </c>
      <c r="F38" s="25" t="s">
        <v>352</v>
      </c>
      <c r="G38" s="26">
        <v>1</v>
      </c>
      <c r="H38" s="26">
        <v>3</v>
      </c>
      <c r="I38" s="26"/>
      <c r="J38" s="38" t="s">
        <v>540</v>
      </c>
      <c r="K38" s="39" t="s">
        <v>541</v>
      </c>
      <c r="L38" s="40">
        <f t="shared" si="0"/>
        <v>0</v>
      </c>
      <c r="M38" s="41">
        <f>SUM(M40:M41)</f>
        <v>0</v>
      </c>
      <c r="N38" s="41">
        <f>SUM(N40:N41)</f>
        <v>0</v>
      </c>
    </row>
    <row r="39" spans="1:14" ht="36" hidden="1">
      <c r="A39" s="33"/>
      <c r="B39" s="25"/>
      <c r="C39" s="26"/>
      <c r="D39" s="26"/>
      <c r="E39" s="33"/>
      <c r="F39" s="25"/>
      <c r="G39" s="26"/>
      <c r="H39" s="26"/>
      <c r="I39" s="26"/>
      <c r="J39" s="38" t="s">
        <v>297</v>
      </c>
      <c r="K39" s="39"/>
      <c r="L39" s="40">
        <f t="shared" si="0"/>
        <v>0</v>
      </c>
      <c r="M39" s="41"/>
      <c r="N39" s="41"/>
    </row>
    <row r="40" spans="1:14" ht="15.75" hidden="1">
      <c r="A40" s="33"/>
      <c r="B40" s="25"/>
      <c r="C40" s="26"/>
      <c r="D40" s="26"/>
      <c r="E40" s="33"/>
      <c r="F40" s="25"/>
      <c r="G40" s="26"/>
      <c r="H40" s="26"/>
      <c r="I40" s="26"/>
      <c r="J40" s="38" t="s">
        <v>298</v>
      </c>
      <c r="K40" s="39"/>
      <c r="L40" s="40">
        <f t="shared" si="0"/>
        <v>0</v>
      </c>
      <c r="M40" s="41"/>
      <c r="N40" s="41"/>
    </row>
    <row r="41" spans="1:14" ht="15.75" hidden="1">
      <c r="A41" s="33"/>
      <c r="B41" s="25"/>
      <c r="C41" s="26"/>
      <c r="D41" s="26"/>
      <c r="E41" s="33"/>
      <c r="F41" s="25"/>
      <c r="G41" s="26"/>
      <c r="H41" s="26"/>
      <c r="I41" s="26"/>
      <c r="J41" s="38" t="s">
        <v>298</v>
      </c>
      <c r="K41" s="39"/>
      <c r="L41" s="40">
        <f t="shared" si="0"/>
        <v>0</v>
      </c>
      <c r="M41" s="41"/>
      <c r="N41" s="41"/>
    </row>
    <row r="42" spans="1:14" ht="285" hidden="1">
      <c r="A42" s="33">
        <v>2120</v>
      </c>
      <c r="B42" s="25" t="s">
        <v>352</v>
      </c>
      <c r="C42" s="26">
        <v>2</v>
      </c>
      <c r="D42" s="26">
        <v>0</v>
      </c>
      <c r="E42" s="33">
        <v>2120</v>
      </c>
      <c r="F42" s="25" t="s">
        <v>352</v>
      </c>
      <c r="G42" s="26">
        <v>2</v>
      </c>
      <c r="H42" s="26">
        <v>0</v>
      </c>
      <c r="I42" s="26"/>
      <c r="J42" s="34" t="s">
        <v>796</v>
      </c>
      <c r="K42" s="43" t="s">
        <v>543</v>
      </c>
      <c r="L42" s="40">
        <f t="shared" si="0"/>
        <v>0</v>
      </c>
      <c r="M42" s="41">
        <f>SUM(M43+M47)</f>
        <v>0</v>
      </c>
      <c r="N42" s="41">
        <f>SUM(N43+N47)</f>
        <v>0</v>
      </c>
    </row>
    <row r="43" spans="1:14" ht="16.5" customHeight="1" hidden="1">
      <c r="A43" s="33">
        <v>2121</v>
      </c>
      <c r="B43" s="25" t="s">
        <v>352</v>
      </c>
      <c r="C43" s="26">
        <v>2</v>
      </c>
      <c r="D43" s="26">
        <v>1</v>
      </c>
      <c r="E43" s="33">
        <v>2121</v>
      </c>
      <c r="F43" s="25" t="s">
        <v>352</v>
      </c>
      <c r="G43" s="26">
        <v>2</v>
      </c>
      <c r="H43" s="26">
        <v>1</v>
      </c>
      <c r="I43" s="26"/>
      <c r="J43" s="44" t="s">
        <v>140</v>
      </c>
      <c r="K43" s="39" t="s">
        <v>544</v>
      </c>
      <c r="L43" s="40">
        <f t="shared" si="0"/>
        <v>0</v>
      </c>
      <c r="M43" s="41">
        <f>SUM(M45:M46)</f>
        <v>0</v>
      </c>
      <c r="N43" s="41">
        <f>SUM(N45:N46)</f>
        <v>0</v>
      </c>
    </row>
    <row r="44" spans="1:14" ht="36" hidden="1">
      <c r="A44" s="33"/>
      <c r="B44" s="25"/>
      <c r="C44" s="26"/>
      <c r="D44" s="26"/>
      <c r="E44" s="33"/>
      <c r="F44" s="25"/>
      <c r="G44" s="26"/>
      <c r="H44" s="26"/>
      <c r="I44" s="26"/>
      <c r="J44" s="38" t="s">
        <v>297</v>
      </c>
      <c r="K44" s="39"/>
      <c r="L44" s="40">
        <f t="shared" si="0"/>
        <v>0</v>
      </c>
      <c r="M44" s="41"/>
      <c r="N44" s="41"/>
    </row>
    <row r="45" spans="1:14" ht="15.75" hidden="1">
      <c r="A45" s="33"/>
      <c r="B45" s="25"/>
      <c r="C45" s="26"/>
      <c r="D45" s="26"/>
      <c r="E45" s="33"/>
      <c r="F45" s="25"/>
      <c r="G45" s="26"/>
      <c r="H45" s="26"/>
      <c r="I45" s="26"/>
      <c r="J45" s="38" t="s">
        <v>298</v>
      </c>
      <c r="K45" s="39"/>
      <c r="L45" s="40">
        <f t="shared" si="0"/>
        <v>0</v>
      </c>
      <c r="M45" s="41"/>
      <c r="N45" s="41"/>
    </row>
    <row r="46" spans="1:14" ht="15.75" hidden="1">
      <c r="A46" s="33"/>
      <c r="B46" s="25"/>
      <c r="C46" s="26"/>
      <c r="D46" s="26"/>
      <c r="E46" s="33"/>
      <c r="F46" s="25"/>
      <c r="G46" s="26"/>
      <c r="H46" s="26"/>
      <c r="I46" s="26"/>
      <c r="J46" s="38" t="s">
        <v>298</v>
      </c>
      <c r="K46" s="39"/>
      <c r="L46" s="40">
        <f t="shared" si="0"/>
        <v>0</v>
      </c>
      <c r="M46" s="41"/>
      <c r="N46" s="41"/>
    </row>
    <row r="47" spans="1:14" ht="409.5" hidden="1">
      <c r="A47" s="33">
        <v>2122</v>
      </c>
      <c r="B47" s="25" t="s">
        <v>352</v>
      </c>
      <c r="C47" s="26">
        <v>2</v>
      </c>
      <c r="D47" s="26">
        <v>2</v>
      </c>
      <c r="E47" s="33">
        <v>2122</v>
      </c>
      <c r="F47" s="25" t="s">
        <v>352</v>
      </c>
      <c r="G47" s="26">
        <v>2</v>
      </c>
      <c r="H47" s="26">
        <v>2</v>
      </c>
      <c r="I47" s="26"/>
      <c r="J47" s="38" t="s">
        <v>545</v>
      </c>
      <c r="K47" s="39" t="s">
        <v>546</v>
      </c>
      <c r="L47" s="40">
        <f t="shared" si="0"/>
        <v>0</v>
      </c>
      <c r="M47" s="41">
        <f>SUM(M49:M50)</f>
        <v>0</v>
      </c>
      <c r="N47" s="41">
        <f>SUM(N49:N50)</f>
        <v>0</v>
      </c>
    </row>
    <row r="48" spans="1:14" ht="36" hidden="1">
      <c r="A48" s="33"/>
      <c r="B48" s="25"/>
      <c r="C48" s="26"/>
      <c r="D48" s="26"/>
      <c r="E48" s="33"/>
      <c r="F48" s="25"/>
      <c r="G48" s="26"/>
      <c r="H48" s="26"/>
      <c r="I48" s="26"/>
      <c r="J48" s="38" t="s">
        <v>297</v>
      </c>
      <c r="K48" s="39"/>
      <c r="L48" s="40">
        <f t="shared" si="0"/>
        <v>0</v>
      </c>
      <c r="M48" s="41"/>
      <c r="N48" s="41"/>
    </row>
    <row r="49" spans="1:14" ht="15.75" hidden="1">
      <c r="A49" s="33"/>
      <c r="B49" s="25"/>
      <c r="C49" s="26"/>
      <c r="D49" s="26"/>
      <c r="E49" s="33"/>
      <c r="F49" s="25"/>
      <c r="G49" s="26"/>
      <c r="H49" s="26"/>
      <c r="I49" s="26"/>
      <c r="J49" s="38" t="s">
        <v>298</v>
      </c>
      <c r="K49" s="39"/>
      <c r="L49" s="40">
        <f t="shared" si="0"/>
        <v>0</v>
      </c>
      <c r="M49" s="41"/>
      <c r="N49" s="41"/>
    </row>
    <row r="50" spans="1:14" ht="15.75" hidden="1">
      <c r="A50" s="33"/>
      <c r="B50" s="25"/>
      <c r="C50" s="26"/>
      <c r="D50" s="26"/>
      <c r="E50" s="33"/>
      <c r="F50" s="25"/>
      <c r="G50" s="26"/>
      <c r="H50" s="26"/>
      <c r="I50" s="26"/>
      <c r="J50" s="38" t="s">
        <v>298</v>
      </c>
      <c r="K50" s="39"/>
      <c r="L50" s="40">
        <f t="shared" si="0"/>
        <v>0</v>
      </c>
      <c r="M50" s="41"/>
      <c r="N50" s="41"/>
    </row>
    <row r="51" spans="1:14" ht="15" customHeight="1">
      <c r="A51" s="33">
        <v>2130</v>
      </c>
      <c r="B51" s="25" t="s">
        <v>352</v>
      </c>
      <c r="C51" s="26">
        <v>3</v>
      </c>
      <c r="D51" s="26">
        <v>0</v>
      </c>
      <c r="E51" s="33">
        <v>2130</v>
      </c>
      <c r="F51" s="25" t="s">
        <v>352</v>
      </c>
      <c r="G51" s="26">
        <v>3</v>
      </c>
      <c r="H51" s="26">
        <v>0</v>
      </c>
      <c r="I51" s="26"/>
      <c r="J51" s="34" t="s">
        <v>797</v>
      </c>
      <c r="K51" s="45" t="s">
        <v>548</v>
      </c>
      <c r="L51" s="40">
        <f t="shared" si="0"/>
        <v>1944</v>
      </c>
      <c r="M51" s="46">
        <f>SUM(M52,M56,M60)</f>
        <v>1944</v>
      </c>
      <c r="N51" s="46"/>
    </row>
    <row r="52" spans="1:14" ht="370.5" hidden="1">
      <c r="A52" s="33">
        <v>2131</v>
      </c>
      <c r="B52" s="25" t="s">
        <v>352</v>
      </c>
      <c r="C52" s="26">
        <v>3</v>
      </c>
      <c r="D52" s="26">
        <v>1</v>
      </c>
      <c r="E52" s="33">
        <v>2131</v>
      </c>
      <c r="F52" s="25" t="s">
        <v>352</v>
      </c>
      <c r="G52" s="26">
        <v>3</v>
      </c>
      <c r="H52" s="26">
        <v>1</v>
      </c>
      <c r="I52" s="26"/>
      <c r="J52" s="38" t="s">
        <v>549</v>
      </c>
      <c r="K52" s="39" t="s">
        <v>550</v>
      </c>
      <c r="L52" s="40">
        <f t="shared" si="0"/>
        <v>0</v>
      </c>
      <c r="M52" s="41">
        <f>SUM(M54:M55)</f>
        <v>0</v>
      </c>
      <c r="N52" s="41">
        <f>SUM(N54:N55)</f>
        <v>0</v>
      </c>
    </row>
    <row r="53" spans="1:14" ht="36" hidden="1">
      <c r="A53" s="33"/>
      <c r="B53" s="25"/>
      <c r="C53" s="26"/>
      <c r="D53" s="26"/>
      <c r="E53" s="33"/>
      <c r="F53" s="25"/>
      <c r="G53" s="26"/>
      <c r="H53" s="26"/>
      <c r="I53" s="26"/>
      <c r="J53" s="38" t="s">
        <v>297</v>
      </c>
      <c r="K53" s="39"/>
      <c r="L53" s="40">
        <f t="shared" si="0"/>
        <v>0</v>
      </c>
      <c r="M53" s="41"/>
      <c r="N53" s="41"/>
    </row>
    <row r="54" spans="1:14" ht="15.75" hidden="1">
      <c r="A54" s="33"/>
      <c r="B54" s="25"/>
      <c r="C54" s="26"/>
      <c r="D54" s="26"/>
      <c r="E54" s="33"/>
      <c r="F54" s="25"/>
      <c r="G54" s="26"/>
      <c r="H54" s="26"/>
      <c r="I54" s="26"/>
      <c r="J54" s="38" t="s">
        <v>298</v>
      </c>
      <c r="K54" s="39"/>
      <c r="L54" s="40">
        <f t="shared" si="0"/>
        <v>0</v>
      </c>
      <c r="M54" s="41"/>
      <c r="N54" s="41"/>
    </row>
    <row r="55" spans="1:14" ht="15.75" hidden="1">
      <c r="A55" s="33"/>
      <c r="B55" s="25"/>
      <c r="C55" s="26"/>
      <c r="D55" s="26"/>
      <c r="E55" s="33"/>
      <c r="F55" s="25"/>
      <c r="G55" s="26"/>
      <c r="H55" s="26"/>
      <c r="I55" s="26"/>
      <c r="J55" s="38" t="s">
        <v>298</v>
      </c>
      <c r="K55" s="39"/>
      <c r="L55" s="40">
        <f t="shared" si="0"/>
        <v>0</v>
      </c>
      <c r="M55" s="41"/>
      <c r="N55" s="41"/>
    </row>
    <row r="56" spans="1:14" ht="14.25" customHeight="1" hidden="1">
      <c r="A56" s="33">
        <v>2132</v>
      </c>
      <c r="B56" s="25" t="s">
        <v>352</v>
      </c>
      <c r="C56" s="26">
        <v>3</v>
      </c>
      <c r="D56" s="26">
        <v>2</v>
      </c>
      <c r="E56" s="33">
        <v>2132</v>
      </c>
      <c r="F56" s="25" t="s">
        <v>352</v>
      </c>
      <c r="G56" s="26">
        <v>3</v>
      </c>
      <c r="H56" s="26">
        <v>2</v>
      </c>
      <c r="I56" s="26"/>
      <c r="J56" s="38" t="s">
        <v>551</v>
      </c>
      <c r="K56" s="39" t="s">
        <v>552</v>
      </c>
      <c r="L56" s="40">
        <f t="shared" si="0"/>
        <v>0</v>
      </c>
      <c r="M56" s="41">
        <f>SUM(M58:M59)</f>
        <v>0</v>
      </c>
      <c r="N56" s="41">
        <f>SUM(N58:N59)</f>
        <v>0</v>
      </c>
    </row>
    <row r="57" spans="1:14" ht="36" hidden="1">
      <c r="A57" s="33"/>
      <c r="B57" s="25"/>
      <c r="C57" s="26"/>
      <c r="D57" s="26"/>
      <c r="E57" s="33"/>
      <c r="F57" s="25"/>
      <c r="G57" s="26"/>
      <c r="H57" s="26"/>
      <c r="I57" s="26"/>
      <c r="J57" s="38" t="s">
        <v>297</v>
      </c>
      <c r="K57" s="39"/>
      <c r="L57" s="40">
        <f t="shared" si="0"/>
        <v>0</v>
      </c>
      <c r="M57" s="41"/>
      <c r="N57" s="41"/>
    </row>
    <row r="58" spans="1:14" ht="15.75" hidden="1">
      <c r="A58" s="33"/>
      <c r="B58" s="25"/>
      <c r="C58" s="26"/>
      <c r="D58" s="26"/>
      <c r="E58" s="33"/>
      <c r="F58" s="25"/>
      <c r="G58" s="26"/>
      <c r="H58" s="26"/>
      <c r="I58" s="26"/>
      <c r="J58" s="38" t="s">
        <v>298</v>
      </c>
      <c r="K58" s="39"/>
      <c r="L58" s="40">
        <f t="shared" si="0"/>
        <v>0</v>
      </c>
      <c r="M58" s="41"/>
      <c r="N58" s="41"/>
    </row>
    <row r="59" spans="1:14" ht="15.75" hidden="1">
      <c r="A59" s="33"/>
      <c r="B59" s="25"/>
      <c r="C59" s="26"/>
      <c r="D59" s="26"/>
      <c r="E59" s="33"/>
      <c r="F59" s="25"/>
      <c r="G59" s="26"/>
      <c r="H59" s="26"/>
      <c r="I59" s="26"/>
      <c r="J59" s="38" t="s">
        <v>298</v>
      </c>
      <c r="K59" s="39"/>
      <c r="L59" s="40">
        <f t="shared" si="0"/>
        <v>0</v>
      </c>
      <c r="M59" s="41"/>
      <c r="N59" s="41"/>
    </row>
    <row r="60" spans="1:14" ht="13.5" customHeight="1">
      <c r="A60" s="33">
        <v>2133</v>
      </c>
      <c r="B60" s="25" t="s">
        <v>352</v>
      </c>
      <c r="C60" s="26">
        <v>3</v>
      </c>
      <c r="D60" s="26">
        <v>3</v>
      </c>
      <c r="E60" s="33">
        <v>2133</v>
      </c>
      <c r="F60" s="25" t="s">
        <v>352</v>
      </c>
      <c r="G60" s="26">
        <v>3</v>
      </c>
      <c r="H60" s="26">
        <v>3</v>
      </c>
      <c r="I60" s="26"/>
      <c r="J60" s="38" t="s">
        <v>553</v>
      </c>
      <c r="K60" s="39" t="s">
        <v>554</v>
      </c>
      <c r="L60" s="40">
        <f t="shared" si="0"/>
        <v>1944</v>
      </c>
      <c r="M60" s="41">
        <f>M64</f>
        <v>1944</v>
      </c>
      <c r="N60" s="41"/>
    </row>
    <row r="61" spans="1:14" ht="36" hidden="1">
      <c r="A61" s="33"/>
      <c r="B61" s="25"/>
      <c r="C61" s="26"/>
      <c r="D61" s="26"/>
      <c r="E61" s="33"/>
      <c r="F61" s="25"/>
      <c r="G61" s="26"/>
      <c r="H61" s="26"/>
      <c r="I61" s="26"/>
      <c r="J61" s="38" t="s">
        <v>297</v>
      </c>
      <c r="K61" s="39"/>
      <c r="L61" s="40"/>
      <c r="M61" s="41"/>
      <c r="N61" s="41"/>
    </row>
    <row r="62" spans="1:14" ht="24" hidden="1">
      <c r="A62" s="33"/>
      <c r="B62" s="25"/>
      <c r="C62" s="26"/>
      <c r="D62" s="26"/>
      <c r="E62" s="33"/>
      <c r="F62" s="25"/>
      <c r="G62" s="26"/>
      <c r="H62" s="26"/>
      <c r="I62" s="26">
        <v>4111</v>
      </c>
      <c r="J62" s="47" t="s">
        <v>191</v>
      </c>
      <c r="K62" s="48"/>
      <c r="L62" s="49" t="e">
        <f>M62</f>
        <v>#REF!</v>
      </c>
      <c r="M62" s="50" t="e">
        <f>'[2]Բյուջե-2022'!$E$27</f>
        <v>#REF!</v>
      </c>
      <c r="N62" s="41"/>
    </row>
    <row r="63" spans="1:14" ht="15.75" hidden="1">
      <c r="A63" s="33"/>
      <c r="B63" s="25"/>
      <c r="C63" s="26"/>
      <c r="D63" s="26"/>
      <c r="E63" s="33"/>
      <c r="F63" s="25"/>
      <c r="G63" s="26"/>
      <c r="H63" s="26"/>
      <c r="I63" s="26">
        <v>4131</v>
      </c>
      <c r="J63" s="47" t="s">
        <v>794</v>
      </c>
      <c r="K63" s="48"/>
      <c r="L63" s="49">
        <f>M63</f>
        <v>0</v>
      </c>
      <c r="M63" s="50"/>
      <c r="N63" s="41"/>
    </row>
    <row r="64" spans="1:14" ht="15.75">
      <c r="A64" s="560">
        <v>500</v>
      </c>
      <c r="B64" s="561" t="s">
        <v>523</v>
      </c>
      <c r="C64" s="562">
        <v>1500</v>
      </c>
      <c r="D64" s="564">
        <f>M64</f>
        <v>1944</v>
      </c>
      <c r="E64" s="33"/>
      <c r="F64" s="25"/>
      <c r="G64" s="26"/>
      <c r="H64" s="754"/>
      <c r="I64" s="26">
        <v>4232</v>
      </c>
      <c r="J64" s="38" t="s">
        <v>872</v>
      </c>
      <c r="K64" s="39"/>
      <c r="L64" s="40">
        <f>M64</f>
        <v>1944</v>
      </c>
      <c r="M64" s="41">
        <f>'[5]Hamaynq'!$H$5</f>
        <v>1944</v>
      </c>
      <c r="N64" s="41"/>
    </row>
    <row r="65" spans="1:14" ht="15.75" hidden="1">
      <c r="A65" s="33"/>
      <c r="B65" s="25"/>
      <c r="C65" s="26"/>
      <c r="D65" s="26"/>
      <c r="E65" s="33"/>
      <c r="F65" s="25"/>
      <c r="G65" s="26"/>
      <c r="H65" s="26"/>
      <c r="I65" s="26">
        <v>4267</v>
      </c>
      <c r="J65" s="38" t="s">
        <v>219</v>
      </c>
      <c r="K65" s="48"/>
      <c r="L65" s="49">
        <f>M65</f>
        <v>0</v>
      </c>
      <c r="M65" s="50"/>
      <c r="N65" s="41"/>
    </row>
    <row r="66" spans="1:14" ht="24.75" customHeight="1" hidden="1">
      <c r="A66" s="33">
        <v>2140</v>
      </c>
      <c r="B66" s="25" t="s">
        <v>352</v>
      </c>
      <c r="C66" s="26">
        <v>4</v>
      </c>
      <c r="D66" s="26">
        <v>0</v>
      </c>
      <c r="E66" s="33">
        <v>2140</v>
      </c>
      <c r="F66" s="25" t="s">
        <v>352</v>
      </c>
      <c r="G66" s="26">
        <v>4</v>
      </c>
      <c r="H66" s="26">
        <v>0</v>
      </c>
      <c r="I66" s="26"/>
      <c r="J66" s="34" t="s">
        <v>798</v>
      </c>
      <c r="K66" s="35" t="s">
        <v>556</v>
      </c>
      <c r="L66" s="40">
        <f t="shared" si="0"/>
        <v>0</v>
      </c>
      <c r="M66" s="41">
        <f>SUM(M67)</f>
        <v>0</v>
      </c>
      <c r="N66" s="41">
        <f>SUM(N67)</f>
        <v>0</v>
      </c>
    </row>
    <row r="67" spans="1:14" ht="199.5" hidden="1">
      <c r="A67" s="33">
        <v>2141</v>
      </c>
      <c r="B67" s="25" t="s">
        <v>352</v>
      </c>
      <c r="C67" s="26">
        <v>4</v>
      </c>
      <c r="D67" s="26">
        <v>1</v>
      </c>
      <c r="E67" s="33">
        <v>2141</v>
      </c>
      <c r="F67" s="25" t="s">
        <v>352</v>
      </c>
      <c r="G67" s="26">
        <v>4</v>
      </c>
      <c r="H67" s="26">
        <v>1</v>
      </c>
      <c r="I67" s="26"/>
      <c r="J67" s="38" t="s">
        <v>557</v>
      </c>
      <c r="K67" s="51" t="s">
        <v>558</v>
      </c>
      <c r="L67" s="40">
        <f t="shared" si="0"/>
        <v>0</v>
      </c>
      <c r="M67" s="41">
        <f>SUM(M69:M70)</f>
        <v>0</v>
      </c>
      <c r="N67" s="41">
        <f>SUM(N69:N70)</f>
        <v>0</v>
      </c>
    </row>
    <row r="68" spans="1:14" ht="36" hidden="1">
      <c r="A68" s="33"/>
      <c r="B68" s="25"/>
      <c r="C68" s="26"/>
      <c r="D68" s="26"/>
      <c r="E68" s="33"/>
      <c r="F68" s="25"/>
      <c r="G68" s="26"/>
      <c r="H68" s="26"/>
      <c r="I68" s="26"/>
      <c r="J68" s="38" t="s">
        <v>297</v>
      </c>
      <c r="K68" s="39"/>
      <c r="L68" s="40">
        <f t="shared" si="0"/>
        <v>0</v>
      </c>
      <c r="M68" s="41"/>
      <c r="N68" s="41"/>
    </row>
    <row r="69" spans="1:14" ht="15.75" hidden="1">
      <c r="A69" s="33"/>
      <c r="B69" s="25"/>
      <c r="C69" s="26"/>
      <c r="D69" s="26"/>
      <c r="E69" s="33"/>
      <c r="F69" s="25"/>
      <c r="G69" s="26"/>
      <c r="H69" s="26"/>
      <c r="I69" s="26"/>
      <c r="J69" s="38" t="s">
        <v>298</v>
      </c>
      <c r="K69" s="39"/>
      <c r="L69" s="40">
        <f t="shared" si="0"/>
        <v>0</v>
      </c>
      <c r="M69" s="41"/>
      <c r="N69" s="41"/>
    </row>
    <row r="70" spans="1:14" ht="15.75" hidden="1">
      <c r="A70" s="33"/>
      <c r="B70" s="25"/>
      <c r="C70" s="26"/>
      <c r="D70" s="26"/>
      <c r="E70" s="33"/>
      <c r="F70" s="25"/>
      <c r="G70" s="26"/>
      <c r="H70" s="26"/>
      <c r="I70" s="26"/>
      <c r="J70" s="38" t="s">
        <v>298</v>
      </c>
      <c r="K70" s="39"/>
      <c r="L70" s="40">
        <f t="shared" si="0"/>
        <v>0</v>
      </c>
      <c r="M70" s="41"/>
      <c r="N70" s="41"/>
    </row>
    <row r="71" spans="1:14" ht="42" customHeight="1" hidden="1">
      <c r="A71" s="33">
        <v>2150</v>
      </c>
      <c r="B71" s="25" t="s">
        <v>352</v>
      </c>
      <c r="C71" s="26">
        <v>5</v>
      </c>
      <c r="D71" s="26">
        <v>0</v>
      </c>
      <c r="E71" s="33">
        <v>2150</v>
      </c>
      <c r="F71" s="25" t="s">
        <v>352</v>
      </c>
      <c r="G71" s="26">
        <v>5</v>
      </c>
      <c r="H71" s="26">
        <v>0</v>
      </c>
      <c r="I71" s="26"/>
      <c r="J71" s="34" t="s">
        <v>799</v>
      </c>
      <c r="K71" s="35" t="s">
        <v>560</v>
      </c>
      <c r="L71" s="40">
        <f t="shared" si="0"/>
        <v>0</v>
      </c>
      <c r="M71" s="41">
        <f>SUM(M72)</f>
        <v>0</v>
      </c>
      <c r="N71" s="41">
        <f>SUM(N72)</f>
        <v>0</v>
      </c>
    </row>
    <row r="72" spans="1:14" ht="25.5" customHeight="1" hidden="1">
      <c r="A72" s="33">
        <v>2151</v>
      </c>
      <c r="B72" s="25" t="s">
        <v>352</v>
      </c>
      <c r="C72" s="26">
        <v>5</v>
      </c>
      <c r="D72" s="26">
        <v>1</v>
      </c>
      <c r="E72" s="33">
        <v>2151</v>
      </c>
      <c r="F72" s="25" t="s">
        <v>352</v>
      </c>
      <c r="G72" s="26">
        <v>5</v>
      </c>
      <c r="H72" s="26">
        <v>1</v>
      </c>
      <c r="I72" s="26"/>
      <c r="J72" s="38" t="s">
        <v>561</v>
      </c>
      <c r="K72" s="51" t="s">
        <v>562</v>
      </c>
      <c r="L72" s="40">
        <f t="shared" si="0"/>
        <v>0</v>
      </c>
      <c r="M72" s="41">
        <f>SUM(M74:M75)</f>
        <v>0</v>
      </c>
      <c r="N72" s="41">
        <f>SUM(N74:N75)</f>
        <v>0</v>
      </c>
    </row>
    <row r="73" spans="1:14" ht="36" hidden="1">
      <c r="A73" s="33"/>
      <c r="B73" s="25"/>
      <c r="C73" s="26"/>
      <c r="D73" s="26"/>
      <c r="E73" s="33"/>
      <c r="F73" s="25"/>
      <c r="G73" s="26"/>
      <c r="H73" s="26"/>
      <c r="I73" s="26"/>
      <c r="J73" s="38" t="s">
        <v>297</v>
      </c>
      <c r="K73" s="39"/>
      <c r="L73" s="40">
        <f t="shared" si="0"/>
        <v>0</v>
      </c>
      <c r="M73" s="41"/>
      <c r="N73" s="41"/>
    </row>
    <row r="74" spans="1:14" ht="15.75" hidden="1">
      <c r="A74" s="33"/>
      <c r="B74" s="25"/>
      <c r="C74" s="26"/>
      <c r="D74" s="26"/>
      <c r="E74" s="33"/>
      <c r="F74" s="25"/>
      <c r="G74" s="26"/>
      <c r="H74" s="26"/>
      <c r="I74" s="26"/>
      <c r="J74" s="38" t="s">
        <v>298</v>
      </c>
      <c r="K74" s="39"/>
      <c r="L74" s="40">
        <f t="shared" si="0"/>
        <v>0</v>
      </c>
      <c r="M74" s="41"/>
      <c r="N74" s="41"/>
    </row>
    <row r="75" spans="1:14" ht="15.75" hidden="1">
      <c r="A75" s="33"/>
      <c r="B75" s="25"/>
      <c r="C75" s="26"/>
      <c r="D75" s="26"/>
      <c r="E75" s="33"/>
      <c r="F75" s="25"/>
      <c r="G75" s="26"/>
      <c r="H75" s="26"/>
      <c r="I75" s="26"/>
      <c r="J75" s="38" t="s">
        <v>298</v>
      </c>
      <c r="K75" s="39"/>
      <c r="L75" s="40">
        <f t="shared" si="0"/>
        <v>0</v>
      </c>
      <c r="M75" s="41"/>
      <c r="N75" s="41"/>
    </row>
    <row r="76" spans="1:14" ht="24" customHeight="1">
      <c r="A76" s="33">
        <v>2160</v>
      </c>
      <c r="B76" s="25" t="s">
        <v>352</v>
      </c>
      <c r="C76" s="26">
        <v>6</v>
      </c>
      <c r="D76" s="26">
        <v>0</v>
      </c>
      <c r="E76" s="33">
        <v>2160</v>
      </c>
      <c r="F76" s="25" t="s">
        <v>352</v>
      </c>
      <c r="G76" s="26">
        <v>6</v>
      </c>
      <c r="H76" s="26">
        <v>0</v>
      </c>
      <c r="I76" s="26"/>
      <c r="J76" s="34" t="s">
        <v>800</v>
      </c>
      <c r="K76" s="35" t="s">
        <v>564</v>
      </c>
      <c r="L76" s="40">
        <f t="shared" si="0"/>
        <v>149215</v>
      </c>
      <c r="M76" s="40">
        <f>SUM(M77)</f>
        <v>132565</v>
      </c>
      <c r="N76" s="40">
        <f>SUM(N77)</f>
        <v>16650</v>
      </c>
    </row>
    <row r="77" spans="1:14" ht="24.75" customHeight="1">
      <c r="A77" s="33">
        <v>2161</v>
      </c>
      <c r="B77" s="25" t="s">
        <v>352</v>
      </c>
      <c r="C77" s="26">
        <v>6</v>
      </c>
      <c r="D77" s="26">
        <v>1</v>
      </c>
      <c r="E77" s="33">
        <v>2161</v>
      </c>
      <c r="F77" s="25" t="s">
        <v>352</v>
      </c>
      <c r="G77" s="26">
        <v>6</v>
      </c>
      <c r="H77" s="26">
        <v>1</v>
      </c>
      <c r="I77" s="26"/>
      <c r="J77" s="38" t="s">
        <v>565</v>
      </c>
      <c r="K77" s="39" t="s">
        <v>566</v>
      </c>
      <c r="L77" s="40">
        <f t="shared" si="0"/>
        <v>149215</v>
      </c>
      <c r="M77" s="40">
        <f>SUM(M78:M92)</f>
        <v>132565</v>
      </c>
      <c r="N77" s="40">
        <f>SUM(N89:N92)</f>
        <v>16650</v>
      </c>
    </row>
    <row r="78" spans="1:14" ht="36" hidden="1">
      <c r="A78" s="33"/>
      <c r="B78" s="25"/>
      <c r="C78" s="26"/>
      <c r="D78" s="26"/>
      <c r="E78" s="33"/>
      <c r="F78" s="25"/>
      <c r="G78" s="26"/>
      <c r="H78" s="26"/>
      <c r="I78" s="26"/>
      <c r="J78" s="38" t="s">
        <v>297</v>
      </c>
      <c r="K78" s="39"/>
      <c r="L78" s="40">
        <f t="shared" si="0"/>
        <v>0</v>
      </c>
      <c r="M78" s="41"/>
      <c r="N78" s="41"/>
    </row>
    <row r="79" spans="1:14" ht="15.75">
      <c r="A79" s="560">
        <v>1000</v>
      </c>
      <c r="B79" s="561" t="s">
        <v>523</v>
      </c>
      <c r="C79" s="562">
        <v>1000</v>
      </c>
      <c r="D79" s="562">
        <v>1000</v>
      </c>
      <c r="E79" s="33"/>
      <c r="F79" s="25"/>
      <c r="G79" s="26"/>
      <c r="H79" s="26"/>
      <c r="I79" s="26">
        <v>4115</v>
      </c>
      <c r="J79" s="38" t="s">
        <v>1124</v>
      </c>
      <c r="K79" s="39"/>
      <c r="L79" s="40">
        <f>SUM(M79:N79)</f>
        <v>1000</v>
      </c>
      <c r="M79" s="41">
        <f>'[5]Բյուջե-2023'!$F$28</f>
        <v>1000</v>
      </c>
      <c r="N79" s="41"/>
    </row>
    <row r="80" spans="1:14" ht="15.75" hidden="1">
      <c r="A80" s="33"/>
      <c r="B80" s="25"/>
      <c r="C80" s="26"/>
      <c r="D80" s="26"/>
      <c r="E80" s="33"/>
      <c r="F80" s="25"/>
      <c r="G80" s="26"/>
      <c r="H80" s="26"/>
      <c r="I80" s="26">
        <v>4234</v>
      </c>
      <c r="J80" s="38" t="s">
        <v>871</v>
      </c>
      <c r="K80" s="39"/>
      <c r="L80" s="40">
        <f>M80</f>
        <v>0</v>
      </c>
      <c r="M80" s="41"/>
      <c r="N80" s="41"/>
    </row>
    <row r="81" spans="1:14" ht="15.75" hidden="1">
      <c r="A81" s="33"/>
      <c r="B81" s="25"/>
      <c r="C81" s="26"/>
      <c r="D81" s="26"/>
      <c r="E81" s="33"/>
      <c r="F81" s="25"/>
      <c r="G81" s="26"/>
      <c r="H81" s="26"/>
      <c r="I81" s="26">
        <v>4235</v>
      </c>
      <c r="J81" s="38" t="s">
        <v>207</v>
      </c>
      <c r="K81" s="39"/>
      <c r="L81" s="40">
        <f>M81</f>
        <v>0</v>
      </c>
      <c r="M81" s="40"/>
      <c r="N81" s="41"/>
    </row>
    <row r="82" spans="1:14" ht="15.75" hidden="1">
      <c r="A82" s="33"/>
      <c r="B82" s="25"/>
      <c r="C82" s="26"/>
      <c r="D82" s="26"/>
      <c r="E82" s="33"/>
      <c r="F82" s="25"/>
      <c r="G82" s="26"/>
      <c r="H82" s="26"/>
      <c r="I82" s="52">
        <v>4239</v>
      </c>
      <c r="J82" s="38" t="s">
        <v>210</v>
      </c>
      <c r="K82" s="53"/>
      <c r="L82" s="40">
        <f>M82</f>
        <v>0</v>
      </c>
      <c r="M82" s="54"/>
      <c r="N82" s="41"/>
    </row>
    <row r="83" spans="1:14" ht="13.5" customHeight="1">
      <c r="A83" s="560">
        <v>400</v>
      </c>
      <c r="B83" s="561" t="s">
        <v>1031</v>
      </c>
      <c r="C83" s="562">
        <v>1200</v>
      </c>
      <c r="D83" s="564">
        <f aca="true" t="shared" si="3" ref="D83:D88">M83</f>
        <v>1500</v>
      </c>
      <c r="E83" s="753"/>
      <c r="F83" s="753"/>
      <c r="G83" s="753"/>
      <c r="H83" s="753"/>
      <c r="I83" s="26">
        <v>4216</v>
      </c>
      <c r="J83" s="38" t="s">
        <v>927</v>
      </c>
      <c r="K83" s="39"/>
      <c r="L83" s="40">
        <f>SUM(M83:N83)</f>
        <v>1500</v>
      </c>
      <c r="M83" s="41">
        <f>'[5]Բյուջե-2023'!$R$28</f>
        <v>1500</v>
      </c>
      <c r="N83" s="41"/>
    </row>
    <row r="84" spans="1:14" ht="13.5" customHeight="1">
      <c r="A84" s="560">
        <v>200</v>
      </c>
      <c r="B84" s="561" t="s">
        <v>1038</v>
      </c>
      <c r="C84" s="562">
        <v>500</v>
      </c>
      <c r="D84" s="564">
        <f t="shared" si="3"/>
        <v>600</v>
      </c>
      <c r="E84" s="753"/>
      <c r="F84" s="753"/>
      <c r="G84" s="753"/>
      <c r="H84" s="753"/>
      <c r="I84" s="26">
        <v>4234</v>
      </c>
      <c r="J84" s="38" t="s">
        <v>871</v>
      </c>
      <c r="K84" s="39"/>
      <c r="L84" s="40">
        <f>M84</f>
        <v>600</v>
      </c>
      <c r="M84" s="41">
        <f>'[5]Բյուջե-2023'!$W$28</f>
        <v>600</v>
      </c>
      <c r="N84" s="41"/>
    </row>
    <row r="85" spans="1:14" ht="13.5" customHeight="1">
      <c r="A85" s="560">
        <v>2000</v>
      </c>
      <c r="B85" s="561" t="s">
        <v>1039</v>
      </c>
      <c r="C85" s="562">
        <v>5000</v>
      </c>
      <c r="D85" s="564">
        <f t="shared" si="3"/>
        <v>6560</v>
      </c>
      <c r="E85" s="753"/>
      <c r="F85" s="753"/>
      <c r="G85" s="753"/>
      <c r="H85" s="753"/>
      <c r="I85" s="26">
        <v>4241</v>
      </c>
      <c r="J85" s="38" t="s">
        <v>347</v>
      </c>
      <c r="K85" s="39"/>
      <c r="L85" s="40">
        <f>SUM(M85:N85)</f>
        <v>6560</v>
      </c>
      <c r="M85" s="41">
        <f>'[5]Բյուջե-2023'!$AD$28</f>
        <v>6560</v>
      </c>
      <c r="N85" s="41"/>
    </row>
    <row r="86" spans="1:14" ht="24">
      <c r="A86" s="560">
        <v>1000</v>
      </c>
      <c r="B86" s="561" t="s">
        <v>1034</v>
      </c>
      <c r="C86" s="562">
        <v>3000</v>
      </c>
      <c r="D86" s="563">
        <f>L86</f>
        <v>2500</v>
      </c>
      <c r="E86" s="753"/>
      <c r="F86" s="753"/>
      <c r="G86" s="753"/>
      <c r="H86" s="753"/>
      <c r="I86" s="24">
        <v>4252</v>
      </c>
      <c r="J86" s="38" t="s">
        <v>213</v>
      </c>
      <c r="K86" s="39"/>
      <c r="L86" s="40">
        <f>SUM(M86:N86)</f>
        <v>2500</v>
      </c>
      <c r="M86" s="40">
        <f>'[5]Բյուջե-2023'!$AG$28</f>
        <v>2500</v>
      </c>
      <c r="N86" s="41"/>
    </row>
    <row r="87" spans="1:14" ht="23.25" customHeight="1">
      <c r="A87" s="560">
        <v>25000</v>
      </c>
      <c r="B87" s="561" t="s">
        <v>1040</v>
      </c>
      <c r="C87" s="562">
        <v>75000</v>
      </c>
      <c r="D87" s="564">
        <f t="shared" si="3"/>
        <v>115005</v>
      </c>
      <c r="E87" s="753"/>
      <c r="F87" s="753"/>
      <c r="G87" s="753"/>
      <c r="H87" s="753"/>
      <c r="I87" s="52">
        <v>4511</v>
      </c>
      <c r="J87" s="47" t="s">
        <v>228</v>
      </c>
      <c r="K87" s="53"/>
      <c r="L87" s="41">
        <f>M87</f>
        <v>115005</v>
      </c>
      <c r="M87" s="555">
        <f>'[5]Բյուջե-2023'!$C$23</f>
        <v>115005</v>
      </c>
      <c r="N87" s="41"/>
    </row>
    <row r="88" spans="1:14" ht="13.5" customHeight="1">
      <c r="A88" s="560">
        <v>2000</v>
      </c>
      <c r="B88" s="561" t="s">
        <v>1039</v>
      </c>
      <c r="C88" s="562">
        <v>5000</v>
      </c>
      <c r="D88" s="564">
        <f t="shared" si="3"/>
        <v>5400</v>
      </c>
      <c r="E88" s="753"/>
      <c r="F88" s="753"/>
      <c r="G88" s="753"/>
      <c r="H88" s="753"/>
      <c r="I88" s="26">
        <v>4823</v>
      </c>
      <c r="J88" s="38" t="s">
        <v>449</v>
      </c>
      <c r="K88" s="39"/>
      <c r="L88" s="40">
        <f>SUM(M88:N88)</f>
        <v>5400</v>
      </c>
      <c r="M88" s="41">
        <f>'[5]Բյուջե-2023'!$AU$28</f>
        <v>5400</v>
      </c>
      <c r="N88" s="41"/>
    </row>
    <row r="89" spans="1:14" ht="23.25" customHeight="1" hidden="1">
      <c r="A89" s="33"/>
      <c r="B89" s="25"/>
      <c r="C89" s="26"/>
      <c r="D89" s="26"/>
      <c r="E89" s="33"/>
      <c r="F89" s="25"/>
      <c r="G89" s="26"/>
      <c r="H89" s="26"/>
      <c r="I89" s="26">
        <v>5113</v>
      </c>
      <c r="J89" s="38" t="s">
        <v>914</v>
      </c>
      <c r="K89" s="39"/>
      <c r="L89" s="40"/>
      <c r="M89" s="41"/>
      <c r="N89" s="41"/>
    </row>
    <row r="90" spans="1:14" ht="13.5" customHeight="1" hidden="1">
      <c r="A90" s="33"/>
      <c r="B90" s="25"/>
      <c r="C90" s="26"/>
      <c r="D90" s="26"/>
      <c r="E90" s="33"/>
      <c r="F90" s="25"/>
      <c r="G90" s="26"/>
      <c r="H90" s="26"/>
      <c r="I90" s="26">
        <v>5111</v>
      </c>
      <c r="J90" s="38" t="s">
        <v>1025</v>
      </c>
      <c r="K90" s="39"/>
      <c r="L90" s="40">
        <f>SUM(M90:N90)</f>
        <v>0</v>
      </c>
      <c r="M90" s="41"/>
      <c r="N90" s="41"/>
    </row>
    <row r="91" spans="1:14" ht="13.5" customHeight="1">
      <c r="A91" s="33"/>
      <c r="B91" s="25"/>
      <c r="C91" s="26"/>
      <c r="D91" s="26"/>
      <c r="E91" s="33"/>
      <c r="F91" s="25"/>
      <c r="G91" s="26"/>
      <c r="H91" s="26"/>
      <c r="I91" s="26">
        <v>5122</v>
      </c>
      <c r="J91" s="38" t="s">
        <v>909</v>
      </c>
      <c r="K91" s="39"/>
      <c r="L91" s="40">
        <f>SUM(M91:N91)</f>
        <v>1650</v>
      </c>
      <c r="M91" s="41"/>
      <c r="N91" s="41">
        <f>'[5]Բյուջե-2023'!$BE$28</f>
        <v>1650</v>
      </c>
    </row>
    <row r="92" spans="1:14" ht="13.5" customHeight="1">
      <c r="A92" s="560">
        <v>15000</v>
      </c>
      <c r="B92" s="561" t="s">
        <v>1132</v>
      </c>
      <c r="C92" s="562">
        <v>15000</v>
      </c>
      <c r="D92" s="562">
        <v>15000</v>
      </c>
      <c r="E92" s="33"/>
      <c r="F92" s="25"/>
      <c r="G92" s="26"/>
      <c r="H92" s="26"/>
      <c r="I92" s="26">
        <v>5129</v>
      </c>
      <c r="J92" s="38" t="s">
        <v>1024</v>
      </c>
      <c r="K92" s="39"/>
      <c r="L92" s="40">
        <f t="shared" si="0"/>
        <v>15000</v>
      </c>
      <c r="M92" s="41"/>
      <c r="N92" s="41">
        <f>'[5]Բյուջե-2023'!$AZ$28</f>
        <v>15000</v>
      </c>
    </row>
    <row r="93" spans="1:14" ht="24" hidden="1">
      <c r="A93" s="33">
        <v>2170</v>
      </c>
      <c r="B93" s="25" t="s">
        <v>352</v>
      </c>
      <c r="C93" s="26">
        <v>7</v>
      </c>
      <c r="D93" s="26">
        <v>0</v>
      </c>
      <c r="E93" s="33">
        <v>2170</v>
      </c>
      <c r="F93" s="25" t="s">
        <v>352</v>
      </c>
      <c r="G93" s="26">
        <v>7</v>
      </c>
      <c r="H93" s="26">
        <v>0</v>
      </c>
      <c r="I93" s="26"/>
      <c r="J93" s="34" t="s">
        <v>801</v>
      </c>
      <c r="K93" s="39"/>
      <c r="L93" s="40">
        <f t="shared" si="0"/>
        <v>0</v>
      </c>
      <c r="M93" s="41">
        <f>SUM(M94)</f>
        <v>0</v>
      </c>
      <c r="N93" s="41">
        <f>SUM(N94)</f>
        <v>0</v>
      </c>
    </row>
    <row r="94" spans="1:14" ht="24" hidden="1">
      <c r="A94" s="33">
        <v>2171</v>
      </c>
      <c r="B94" s="25" t="s">
        <v>352</v>
      </c>
      <c r="C94" s="26">
        <v>7</v>
      </c>
      <c r="D94" s="26">
        <v>1</v>
      </c>
      <c r="E94" s="33">
        <v>2171</v>
      </c>
      <c r="F94" s="25" t="s">
        <v>352</v>
      </c>
      <c r="G94" s="26">
        <v>7</v>
      </c>
      <c r="H94" s="26">
        <v>1</v>
      </c>
      <c r="I94" s="26"/>
      <c r="J94" s="38" t="s">
        <v>400</v>
      </c>
      <c r="K94" s="39"/>
      <c r="L94" s="40">
        <f t="shared" si="0"/>
        <v>0</v>
      </c>
      <c r="M94" s="41">
        <f>SUM(M96:M97)</f>
        <v>0</v>
      </c>
      <c r="N94" s="41">
        <f>SUM(N96:N97)</f>
        <v>0</v>
      </c>
    </row>
    <row r="95" spans="1:14" ht="36" hidden="1">
      <c r="A95" s="33"/>
      <c r="B95" s="25"/>
      <c r="C95" s="26"/>
      <c r="D95" s="26"/>
      <c r="E95" s="33"/>
      <c r="F95" s="25"/>
      <c r="G95" s="26"/>
      <c r="H95" s="26"/>
      <c r="I95" s="26"/>
      <c r="J95" s="38" t="s">
        <v>297</v>
      </c>
      <c r="K95" s="39"/>
      <c r="L95" s="40">
        <f t="shared" si="0"/>
        <v>0</v>
      </c>
      <c r="M95" s="41"/>
      <c r="N95" s="41"/>
    </row>
    <row r="96" spans="1:14" ht="15.75" hidden="1">
      <c r="A96" s="33"/>
      <c r="B96" s="25"/>
      <c r="C96" s="26"/>
      <c r="D96" s="26"/>
      <c r="E96" s="33"/>
      <c r="F96" s="25"/>
      <c r="G96" s="26"/>
      <c r="H96" s="26"/>
      <c r="I96" s="26"/>
      <c r="J96" s="38" t="s">
        <v>298</v>
      </c>
      <c r="K96" s="39"/>
      <c r="L96" s="40">
        <f t="shared" si="0"/>
        <v>0</v>
      </c>
      <c r="M96" s="41"/>
      <c r="N96" s="41"/>
    </row>
    <row r="97" spans="1:14" ht="15.75" hidden="1">
      <c r="A97" s="33"/>
      <c r="B97" s="25"/>
      <c r="C97" s="26"/>
      <c r="D97" s="26"/>
      <c r="E97" s="33"/>
      <c r="F97" s="25"/>
      <c r="G97" s="26"/>
      <c r="H97" s="26"/>
      <c r="I97" s="26"/>
      <c r="J97" s="38" t="s">
        <v>298</v>
      </c>
      <c r="K97" s="39"/>
      <c r="L97" s="40">
        <f t="shared" si="0"/>
        <v>0</v>
      </c>
      <c r="M97" s="41"/>
      <c r="N97" s="41"/>
    </row>
    <row r="98" spans="1:14" ht="36" customHeight="1" hidden="1">
      <c r="A98" s="33">
        <v>2180</v>
      </c>
      <c r="B98" s="25" t="s">
        <v>352</v>
      </c>
      <c r="C98" s="26">
        <v>8</v>
      </c>
      <c r="D98" s="26">
        <v>0</v>
      </c>
      <c r="E98" s="33">
        <v>2180</v>
      </c>
      <c r="F98" s="25" t="s">
        <v>352</v>
      </c>
      <c r="G98" s="26">
        <v>8</v>
      </c>
      <c r="H98" s="26">
        <v>0</v>
      </c>
      <c r="I98" s="26"/>
      <c r="J98" s="34" t="s">
        <v>802</v>
      </c>
      <c r="K98" s="35" t="s">
        <v>568</v>
      </c>
      <c r="L98" s="40">
        <f aca="true" t="shared" si="4" ref="L98:L161">SUM(M98:N98)</f>
        <v>0</v>
      </c>
      <c r="M98" s="41">
        <f>SUM(M99+M102)</f>
        <v>0</v>
      </c>
      <c r="N98" s="41">
        <f>SUM(N99+N102)</f>
        <v>0</v>
      </c>
    </row>
    <row r="99" spans="1:14" ht="37.5" customHeight="1" hidden="1">
      <c r="A99" s="33">
        <v>2181</v>
      </c>
      <c r="B99" s="25" t="s">
        <v>352</v>
      </c>
      <c r="C99" s="26">
        <v>8</v>
      </c>
      <c r="D99" s="26">
        <v>1</v>
      </c>
      <c r="E99" s="33">
        <v>2181</v>
      </c>
      <c r="F99" s="25" t="s">
        <v>352</v>
      </c>
      <c r="G99" s="26">
        <v>8</v>
      </c>
      <c r="H99" s="26">
        <v>1</v>
      </c>
      <c r="I99" s="26"/>
      <c r="J99" s="38" t="s">
        <v>802</v>
      </c>
      <c r="K99" s="51" t="s">
        <v>569</v>
      </c>
      <c r="L99" s="40">
        <f t="shared" si="4"/>
        <v>0</v>
      </c>
      <c r="M99" s="41">
        <f>SUM(M100:M101)</f>
        <v>0</v>
      </c>
      <c r="N99" s="41">
        <f>SUM(N100:N101)</f>
        <v>0</v>
      </c>
    </row>
    <row r="100" spans="1:14" ht="15.75" hidden="1">
      <c r="A100" s="33">
        <v>2182</v>
      </c>
      <c r="B100" s="25" t="s">
        <v>352</v>
      </c>
      <c r="C100" s="26">
        <v>8</v>
      </c>
      <c r="D100" s="26">
        <v>1</v>
      </c>
      <c r="E100" s="33">
        <v>2182</v>
      </c>
      <c r="F100" s="25" t="s">
        <v>352</v>
      </c>
      <c r="G100" s="26">
        <v>8</v>
      </c>
      <c r="H100" s="26">
        <v>1</v>
      </c>
      <c r="I100" s="26"/>
      <c r="J100" s="38" t="s">
        <v>262</v>
      </c>
      <c r="K100" s="51"/>
      <c r="L100" s="40">
        <f t="shared" si="4"/>
        <v>0</v>
      </c>
      <c r="M100" s="41"/>
      <c r="N100" s="41"/>
    </row>
    <row r="101" spans="1:14" ht="14.25" customHeight="1" hidden="1">
      <c r="A101" s="33">
        <v>2183</v>
      </c>
      <c r="B101" s="25" t="s">
        <v>352</v>
      </c>
      <c r="C101" s="26">
        <v>8</v>
      </c>
      <c r="D101" s="26">
        <v>1</v>
      </c>
      <c r="E101" s="33">
        <v>2183</v>
      </c>
      <c r="F101" s="25" t="s">
        <v>352</v>
      </c>
      <c r="G101" s="26">
        <v>8</v>
      </c>
      <c r="H101" s="26">
        <v>1</v>
      </c>
      <c r="I101" s="26"/>
      <c r="J101" s="38" t="s">
        <v>263</v>
      </c>
      <c r="K101" s="51"/>
      <c r="L101" s="40">
        <f t="shared" si="4"/>
        <v>0</v>
      </c>
      <c r="M101" s="41"/>
      <c r="N101" s="41"/>
    </row>
    <row r="102" spans="1:14" ht="24" hidden="1">
      <c r="A102" s="33">
        <v>2184</v>
      </c>
      <c r="B102" s="25" t="s">
        <v>352</v>
      </c>
      <c r="C102" s="26">
        <v>8</v>
      </c>
      <c r="D102" s="26">
        <v>1</v>
      </c>
      <c r="E102" s="33">
        <v>2184</v>
      </c>
      <c r="F102" s="25" t="s">
        <v>352</v>
      </c>
      <c r="G102" s="26">
        <v>8</v>
      </c>
      <c r="H102" s="26">
        <v>1</v>
      </c>
      <c r="I102" s="26"/>
      <c r="J102" s="38" t="s">
        <v>264</v>
      </c>
      <c r="K102" s="51"/>
      <c r="L102" s="40">
        <f t="shared" si="4"/>
        <v>0</v>
      </c>
      <c r="M102" s="41">
        <f>SUM(M104:M105)</f>
        <v>0</v>
      </c>
      <c r="N102" s="41">
        <f>SUM(N104:N105)</f>
        <v>0</v>
      </c>
    </row>
    <row r="103" spans="1:14" ht="36" hidden="1">
      <c r="A103" s="33"/>
      <c r="B103" s="25"/>
      <c r="C103" s="26"/>
      <c r="D103" s="26"/>
      <c r="E103" s="33"/>
      <c r="F103" s="25"/>
      <c r="G103" s="26"/>
      <c r="H103" s="26"/>
      <c r="I103" s="26"/>
      <c r="J103" s="38" t="s">
        <v>297</v>
      </c>
      <c r="K103" s="39"/>
      <c r="L103" s="40">
        <f t="shared" si="4"/>
        <v>0</v>
      </c>
      <c r="M103" s="41"/>
      <c r="N103" s="41"/>
    </row>
    <row r="104" spans="1:14" ht="15.75" hidden="1">
      <c r="A104" s="33"/>
      <c r="B104" s="25"/>
      <c r="C104" s="26"/>
      <c r="D104" s="26"/>
      <c r="E104" s="33"/>
      <c r="F104" s="25"/>
      <c r="G104" s="26"/>
      <c r="H104" s="26"/>
      <c r="I104" s="26"/>
      <c r="J104" s="38" t="s">
        <v>298</v>
      </c>
      <c r="K104" s="39"/>
      <c r="L104" s="40">
        <f t="shared" si="4"/>
        <v>0</v>
      </c>
      <c r="M104" s="41"/>
      <c r="N104" s="41"/>
    </row>
    <row r="105" spans="1:14" ht="15.75" hidden="1">
      <c r="A105" s="33"/>
      <c r="B105" s="25"/>
      <c r="C105" s="26"/>
      <c r="D105" s="26"/>
      <c r="E105" s="33"/>
      <c r="F105" s="25"/>
      <c r="G105" s="26"/>
      <c r="H105" s="26"/>
      <c r="I105" s="26"/>
      <c r="J105" s="38" t="s">
        <v>298</v>
      </c>
      <c r="K105" s="39"/>
      <c r="L105" s="40">
        <f t="shared" si="4"/>
        <v>0</v>
      </c>
      <c r="M105" s="41"/>
      <c r="N105" s="41"/>
    </row>
    <row r="106" spans="1:14" ht="15.75" hidden="1">
      <c r="A106" s="33">
        <v>2185</v>
      </c>
      <c r="B106" s="25" t="s">
        <v>360</v>
      </c>
      <c r="C106" s="26">
        <v>8</v>
      </c>
      <c r="D106" s="26">
        <v>1</v>
      </c>
      <c r="E106" s="33">
        <v>2185</v>
      </c>
      <c r="F106" s="25" t="s">
        <v>360</v>
      </c>
      <c r="G106" s="26">
        <v>8</v>
      </c>
      <c r="H106" s="26">
        <v>1</v>
      </c>
      <c r="I106" s="26"/>
      <c r="J106" s="38"/>
      <c r="K106" s="51"/>
      <c r="L106" s="40">
        <f t="shared" si="4"/>
        <v>0</v>
      </c>
      <c r="M106" s="41"/>
      <c r="N106" s="41"/>
    </row>
    <row r="107" spans="1:14" s="31" customFormat="1" ht="15.75" customHeight="1">
      <c r="A107" s="24">
        <v>2200</v>
      </c>
      <c r="B107" s="25" t="s">
        <v>353</v>
      </c>
      <c r="C107" s="26">
        <v>0</v>
      </c>
      <c r="D107" s="26">
        <v>0</v>
      </c>
      <c r="E107" s="24">
        <v>2200</v>
      </c>
      <c r="F107" s="25" t="s">
        <v>353</v>
      </c>
      <c r="G107" s="26">
        <v>0</v>
      </c>
      <c r="H107" s="26">
        <v>0</v>
      </c>
      <c r="I107" s="26"/>
      <c r="J107" s="27" t="s">
        <v>932</v>
      </c>
      <c r="K107" s="55" t="s">
        <v>570</v>
      </c>
      <c r="L107" s="40">
        <f t="shared" si="4"/>
        <v>1100</v>
      </c>
      <c r="M107" s="40">
        <f>SUM(M114,M126)</f>
        <v>1100</v>
      </c>
      <c r="N107" s="40"/>
    </row>
    <row r="108" spans="1:14" ht="12" customHeight="1" hidden="1">
      <c r="A108" s="33">
        <v>2210</v>
      </c>
      <c r="B108" s="25" t="s">
        <v>353</v>
      </c>
      <c r="C108" s="26">
        <v>1</v>
      </c>
      <c r="D108" s="26">
        <v>0</v>
      </c>
      <c r="E108" s="33">
        <v>2210</v>
      </c>
      <c r="F108" s="25" t="s">
        <v>353</v>
      </c>
      <c r="G108" s="26">
        <v>1</v>
      </c>
      <c r="H108" s="26">
        <v>0</v>
      </c>
      <c r="I108" s="26"/>
      <c r="J108" s="34" t="s">
        <v>803</v>
      </c>
      <c r="K108" s="56" t="s">
        <v>572</v>
      </c>
      <c r="L108" s="40">
        <f t="shared" si="4"/>
        <v>0</v>
      </c>
      <c r="M108" s="41">
        <f>SUM(M109)</f>
        <v>0</v>
      </c>
      <c r="N108" s="41"/>
    </row>
    <row r="109" spans="1:14" ht="12" customHeight="1" hidden="1">
      <c r="A109" s="33">
        <v>2211</v>
      </c>
      <c r="B109" s="25" t="s">
        <v>353</v>
      </c>
      <c r="C109" s="26">
        <v>1</v>
      </c>
      <c r="D109" s="26">
        <v>1</v>
      </c>
      <c r="E109" s="33">
        <v>2211</v>
      </c>
      <c r="F109" s="25" t="s">
        <v>353</v>
      </c>
      <c r="G109" s="26">
        <v>1</v>
      </c>
      <c r="H109" s="26">
        <v>1</v>
      </c>
      <c r="I109" s="26"/>
      <c r="J109" s="38" t="s">
        <v>573</v>
      </c>
      <c r="K109" s="51" t="s">
        <v>574</v>
      </c>
      <c r="L109" s="40">
        <f t="shared" si="4"/>
        <v>0</v>
      </c>
      <c r="M109" s="41">
        <f>SUM(M111:M112)</f>
        <v>0</v>
      </c>
      <c r="N109" s="41"/>
    </row>
    <row r="110" spans="1:14" ht="36" hidden="1">
      <c r="A110" s="33"/>
      <c r="B110" s="25"/>
      <c r="C110" s="26"/>
      <c r="D110" s="26"/>
      <c r="E110" s="33"/>
      <c r="F110" s="25"/>
      <c r="G110" s="26"/>
      <c r="H110" s="26"/>
      <c r="I110" s="26"/>
      <c r="J110" s="38" t="s">
        <v>297</v>
      </c>
      <c r="K110" s="39"/>
      <c r="L110" s="40">
        <f t="shared" si="4"/>
        <v>0</v>
      </c>
      <c r="M110" s="41"/>
      <c r="N110" s="41"/>
    </row>
    <row r="111" spans="1:14" ht="15.75" hidden="1">
      <c r="A111" s="33"/>
      <c r="B111" s="25"/>
      <c r="C111" s="26"/>
      <c r="D111" s="26"/>
      <c r="E111" s="33"/>
      <c r="F111" s="25"/>
      <c r="G111" s="26"/>
      <c r="H111" s="26"/>
      <c r="I111" s="26"/>
      <c r="J111" s="38" t="s">
        <v>298</v>
      </c>
      <c r="K111" s="39"/>
      <c r="L111" s="40">
        <f t="shared" si="4"/>
        <v>0</v>
      </c>
      <c r="M111" s="41"/>
      <c r="N111" s="41"/>
    </row>
    <row r="112" spans="1:14" ht="15.75" hidden="1">
      <c r="A112" s="33"/>
      <c r="B112" s="25"/>
      <c r="C112" s="26"/>
      <c r="D112" s="26"/>
      <c r="E112" s="33"/>
      <c r="F112" s="25"/>
      <c r="G112" s="26"/>
      <c r="H112" s="26"/>
      <c r="I112" s="26"/>
      <c r="J112" s="38" t="s">
        <v>298</v>
      </c>
      <c r="K112" s="39"/>
      <c r="L112" s="40">
        <f t="shared" si="4"/>
        <v>0</v>
      </c>
      <c r="M112" s="41"/>
      <c r="N112" s="41"/>
    </row>
    <row r="113" spans="1:14" ht="18" customHeight="1">
      <c r="A113" s="33">
        <v>2220</v>
      </c>
      <c r="B113" s="25" t="s">
        <v>353</v>
      </c>
      <c r="C113" s="26">
        <v>2</v>
      </c>
      <c r="D113" s="26">
        <v>0</v>
      </c>
      <c r="E113" s="33">
        <v>2220</v>
      </c>
      <c r="F113" s="25" t="s">
        <v>353</v>
      </c>
      <c r="G113" s="26">
        <v>2</v>
      </c>
      <c r="H113" s="26">
        <v>0</v>
      </c>
      <c r="I113" s="26"/>
      <c r="J113" s="34" t="s">
        <v>804</v>
      </c>
      <c r="K113" s="56" t="s">
        <v>576</v>
      </c>
      <c r="L113" s="40">
        <f t="shared" si="4"/>
        <v>1000</v>
      </c>
      <c r="M113" s="41">
        <f>SUM(M114)</f>
        <v>1000</v>
      </c>
      <c r="N113" s="41"/>
    </row>
    <row r="114" spans="1:14" ht="13.5" customHeight="1">
      <c r="A114" s="33">
        <v>2221</v>
      </c>
      <c r="B114" s="25" t="s">
        <v>353</v>
      </c>
      <c r="C114" s="26">
        <v>2</v>
      </c>
      <c r="D114" s="26">
        <v>1</v>
      </c>
      <c r="E114" s="33">
        <v>2221</v>
      </c>
      <c r="F114" s="25" t="s">
        <v>353</v>
      </c>
      <c r="G114" s="26">
        <v>2</v>
      </c>
      <c r="H114" s="26">
        <v>1</v>
      </c>
      <c r="I114" s="26"/>
      <c r="J114" s="38" t="s">
        <v>577</v>
      </c>
      <c r="K114" s="51" t="s">
        <v>578</v>
      </c>
      <c r="L114" s="40">
        <f t="shared" si="4"/>
        <v>1000</v>
      </c>
      <c r="M114" s="41">
        <f>SUM(M115:M117)</f>
        <v>1000</v>
      </c>
      <c r="N114" s="41"/>
    </row>
    <row r="115" spans="1:14" ht="15.75">
      <c r="A115" s="560">
        <v>50</v>
      </c>
      <c r="B115" s="561" t="s">
        <v>1033</v>
      </c>
      <c r="C115" s="562">
        <v>500</v>
      </c>
      <c r="D115" s="564">
        <f>M115</f>
        <v>500</v>
      </c>
      <c r="E115" s="753"/>
      <c r="F115" s="753"/>
      <c r="G115" s="753"/>
      <c r="H115" s="753"/>
      <c r="I115" s="26">
        <v>4239</v>
      </c>
      <c r="J115" s="38" t="s">
        <v>210</v>
      </c>
      <c r="K115" s="39"/>
      <c r="L115" s="40">
        <f t="shared" si="4"/>
        <v>500</v>
      </c>
      <c r="M115" s="41">
        <f>'[5]Hamaynq'!$H$20</f>
        <v>500</v>
      </c>
      <c r="N115" s="41"/>
    </row>
    <row r="116" spans="1:14" ht="13.5" customHeight="1">
      <c r="A116" s="560">
        <v>500</v>
      </c>
      <c r="B116" s="561" t="s">
        <v>1033</v>
      </c>
      <c r="C116" s="562">
        <v>500</v>
      </c>
      <c r="D116" s="564">
        <f>M116</f>
        <v>500</v>
      </c>
      <c r="E116" s="753"/>
      <c r="F116" s="753"/>
      <c r="G116" s="753"/>
      <c r="H116" s="753"/>
      <c r="I116" s="26">
        <v>4269</v>
      </c>
      <c r="K116" s="39"/>
      <c r="L116" s="40">
        <f t="shared" si="4"/>
        <v>500</v>
      </c>
      <c r="M116" s="41">
        <f>'[5]Hamaynq'!$H$21</f>
        <v>500</v>
      </c>
      <c r="N116" s="41"/>
    </row>
    <row r="117" spans="1:14" ht="13.5" customHeight="1" hidden="1">
      <c r="A117" s="33"/>
      <c r="B117" s="25"/>
      <c r="C117" s="26"/>
      <c r="D117" s="26"/>
      <c r="E117" s="33"/>
      <c r="F117" s="25"/>
      <c r="G117" s="26"/>
      <c r="H117" s="26"/>
      <c r="I117" s="26"/>
      <c r="J117" s="38" t="s">
        <v>298</v>
      </c>
      <c r="K117" s="39"/>
      <c r="L117" s="40">
        <f t="shared" si="4"/>
        <v>0</v>
      </c>
      <c r="M117" s="41"/>
      <c r="N117" s="41"/>
    </row>
    <row r="118" spans="1:14" ht="13.5" customHeight="1" hidden="1">
      <c r="A118" s="33">
        <v>2230</v>
      </c>
      <c r="B118" s="25" t="s">
        <v>353</v>
      </c>
      <c r="C118" s="26">
        <v>3</v>
      </c>
      <c r="D118" s="26">
        <v>0</v>
      </c>
      <c r="E118" s="33">
        <v>2230</v>
      </c>
      <c r="F118" s="25" t="s">
        <v>353</v>
      </c>
      <c r="G118" s="26">
        <v>3</v>
      </c>
      <c r="H118" s="26">
        <v>0</v>
      </c>
      <c r="I118" s="26"/>
      <c r="J118" s="34" t="s">
        <v>805</v>
      </c>
      <c r="K118" s="56" t="s">
        <v>580</v>
      </c>
      <c r="L118" s="40">
        <f t="shared" si="4"/>
        <v>0</v>
      </c>
      <c r="M118" s="41">
        <f>SUM(M119)</f>
        <v>0</v>
      </c>
      <c r="N118" s="41"/>
    </row>
    <row r="119" spans="1:14" ht="12" customHeight="1" hidden="1">
      <c r="A119" s="33">
        <v>2231</v>
      </c>
      <c r="B119" s="25" t="s">
        <v>353</v>
      </c>
      <c r="C119" s="26">
        <v>3</v>
      </c>
      <c r="D119" s="26">
        <v>1</v>
      </c>
      <c r="E119" s="33">
        <v>2231</v>
      </c>
      <c r="F119" s="25" t="s">
        <v>353</v>
      </c>
      <c r="G119" s="26">
        <v>3</v>
      </c>
      <c r="H119" s="26">
        <v>1</v>
      </c>
      <c r="I119" s="26"/>
      <c r="J119" s="38" t="s">
        <v>581</v>
      </c>
      <c r="K119" s="51" t="s">
        <v>582</v>
      </c>
      <c r="L119" s="40">
        <f t="shared" si="4"/>
        <v>0</v>
      </c>
      <c r="M119" s="41">
        <f>SUM(M121:M122)</f>
        <v>0</v>
      </c>
      <c r="N119" s="41"/>
    </row>
    <row r="120" spans="1:14" ht="12" customHeight="1" hidden="1">
      <c r="A120" s="33"/>
      <c r="B120" s="25"/>
      <c r="C120" s="26"/>
      <c r="D120" s="26"/>
      <c r="E120" s="33"/>
      <c r="F120" s="25"/>
      <c r="G120" s="26"/>
      <c r="H120" s="26"/>
      <c r="I120" s="26"/>
      <c r="J120" s="38" t="s">
        <v>297</v>
      </c>
      <c r="K120" s="39"/>
      <c r="L120" s="40">
        <f t="shared" si="4"/>
        <v>0</v>
      </c>
      <c r="M120" s="41"/>
      <c r="N120" s="41"/>
    </row>
    <row r="121" spans="1:14" ht="12" customHeight="1" hidden="1">
      <c r="A121" s="33"/>
      <c r="B121" s="25"/>
      <c r="C121" s="26"/>
      <c r="D121" s="26"/>
      <c r="E121" s="33"/>
      <c r="F121" s="25"/>
      <c r="G121" s="26"/>
      <c r="H121" s="26"/>
      <c r="I121" s="26"/>
      <c r="J121" s="38" t="s">
        <v>298</v>
      </c>
      <c r="K121" s="39"/>
      <c r="L121" s="40">
        <f t="shared" si="4"/>
        <v>0</v>
      </c>
      <c r="M121" s="41"/>
      <c r="N121" s="41"/>
    </row>
    <row r="122" spans="1:14" ht="12" customHeight="1" hidden="1">
      <c r="A122" s="33"/>
      <c r="B122" s="25"/>
      <c r="C122" s="26"/>
      <c r="D122" s="26"/>
      <c r="E122" s="33"/>
      <c r="F122" s="25"/>
      <c r="G122" s="26"/>
      <c r="H122" s="26"/>
      <c r="I122" s="26"/>
      <c r="J122" s="38" t="s">
        <v>298</v>
      </c>
      <c r="K122" s="39"/>
      <c r="L122" s="40">
        <f t="shared" si="4"/>
        <v>0</v>
      </c>
      <c r="M122" s="41"/>
      <c r="N122" s="41"/>
    </row>
    <row r="123" spans="1:14" ht="12" customHeight="1" hidden="1">
      <c r="A123" s="33">
        <v>2240</v>
      </c>
      <c r="B123" s="25" t="s">
        <v>353</v>
      </c>
      <c r="C123" s="26">
        <v>4</v>
      </c>
      <c r="D123" s="26">
        <v>0</v>
      </c>
      <c r="E123" s="33">
        <v>2240</v>
      </c>
      <c r="F123" s="25" t="s">
        <v>353</v>
      </c>
      <c r="G123" s="26">
        <v>4</v>
      </c>
      <c r="H123" s="26">
        <v>0</v>
      </c>
      <c r="I123" s="26"/>
      <c r="J123" s="34" t="s">
        <v>806</v>
      </c>
      <c r="K123" s="35" t="s">
        <v>584</v>
      </c>
      <c r="L123" s="40">
        <f t="shared" si="4"/>
        <v>0</v>
      </c>
      <c r="M123" s="41">
        <f>SUM(M124)</f>
        <v>0</v>
      </c>
      <c r="N123" s="41"/>
    </row>
    <row r="124" spans="1:14" ht="12" customHeight="1" hidden="1">
      <c r="A124" s="33">
        <v>2241</v>
      </c>
      <c r="B124" s="25" t="s">
        <v>353</v>
      </c>
      <c r="C124" s="26">
        <v>4</v>
      </c>
      <c r="D124" s="26">
        <v>1</v>
      </c>
      <c r="E124" s="33">
        <v>2241</v>
      </c>
      <c r="F124" s="25" t="s">
        <v>353</v>
      </c>
      <c r="G124" s="26">
        <v>4</v>
      </c>
      <c r="H124" s="26">
        <v>1</v>
      </c>
      <c r="I124" s="26"/>
      <c r="J124" s="38" t="s">
        <v>806</v>
      </c>
      <c r="K124" s="51" t="s">
        <v>584</v>
      </c>
      <c r="L124" s="40">
        <f t="shared" si="4"/>
        <v>0</v>
      </c>
      <c r="M124" s="41"/>
      <c r="N124" s="41"/>
    </row>
    <row r="125" spans="1:14" ht="12" customHeight="1">
      <c r="A125" s="33">
        <v>2250</v>
      </c>
      <c r="B125" s="25" t="s">
        <v>353</v>
      </c>
      <c r="C125" s="26">
        <v>5</v>
      </c>
      <c r="D125" s="26">
        <v>0</v>
      </c>
      <c r="E125" s="33">
        <v>2250</v>
      </c>
      <c r="F125" s="25" t="s">
        <v>353</v>
      </c>
      <c r="G125" s="26">
        <v>5</v>
      </c>
      <c r="H125" s="26">
        <v>0</v>
      </c>
      <c r="I125" s="26"/>
      <c r="J125" s="34" t="s">
        <v>807</v>
      </c>
      <c r="K125" s="35" t="s">
        <v>586</v>
      </c>
      <c r="L125" s="40">
        <f t="shared" si="4"/>
        <v>100</v>
      </c>
      <c r="M125" s="41">
        <f>SUM(M126)</f>
        <v>100</v>
      </c>
      <c r="N125" s="41"/>
    </row>
    <row r="126" spans="1:14" ht="12" customHeight="1">
      <c r="A126" s="33">
        <v>2251</v>
      </c>
      <c r="B126" s="25" t="s">
        <v>353</v>
      </c>
      <c r="C126" s="26">
        <v>5</v>
      </c>
      <c r="D126" s="26">
        <v>1</v>
      </c>
      <c r="E126" s="33">
        <v>2251</v>
      </c>
      <c r="F126" s="25" t="s">
        <v>353</v>
      </c>
      <c r="G126" s="26">
        <v>5</v>
      </c>
      <c r="H126" s="26">
        <v>1</v>
      </c>
      <c r="I126" s="26"/>
      <c r="J126" s="38" t="s">
        <v>585</v>
      </c>
      <c r="K126" s="51" t="s">
        <v>587</v>
      </c>
      <c r="L126" s="40">
        <f t="shared" si="4"/>
        <v>100</v>
      </c>
      <c r="M126" s="41">
        <f>SUM(M128:M129)</f>
        <v>100</v>
      </c>
      <c r="N126" s="41"/>
    </row>
    <row r="127" spans="1:14" ht="12" customHeight="1" hidden="1">
      <c r="A127" s="33"/>
      <c r="B127" s="25"/>
      <c r="C127" s="26"/>
      <c r="D127" s="26"/>
      <c r="E127" s="33"/>
      <c r="F127" s="25"/>
      <c r="G127" s="26"/>
      <c r="H127" s="26"/>
      <c r="I127" s="26"/>
      <c r="J127" s="38" t="s">
        <v>297</v>
      </c>
      <c r="K127" s="39"/>
      <c r="L127" s="40">
        <f t="shared" si="4"/>
        <v>0</v>
      </c>
      <c r="M127" s="41"/>
      <c r="N127" s="41"/>
    </row>
    <row r="128" spans="1:14" ht="12" customHeight="1">
      <c r="A128" s="560">
        <v>100</v>
      </c>
      <c r="B128" s="561" t="s">
        <v>1032</v>
      </c>
      <c r="C128" s="562">
        <v>100</v>
      </c>
      <c r="D128" s="564">
        <f>M128</f>
        <v>100</v>
      </c>
      <c r="E128" s="753"/>
      <c r="F128" s="753"/>
      <c r="G128" s="753"/>
      <c r="H128" s="753"/>
      <c r="I128" s="26">
        <v>4239</v>
      </c>
      <c r="J128" s="38" t="s">
        <v>210</v>
      </c>
      <c r="K128" s="39"/>
      <c r="L128" s="40">
        <f>SUM(M128:N128)</f>
        <v>100</v>
      </c>
      <c r="M128" s="41">
        <f>'[5]Hamaynq'!$H$22</f>
        <v>100</v>
      </c>
      <c r="N128" s="41"/>
    </row>
    <row r="129" spans="1:14" ht="12" customHeight="1" hidden="1">
      <c r="A129" s="33"/>
      <c r="B129" s="25"/>
      <c r="C129" s="26"/>
      <c r="D129" s="26"/>
      <c r="E129" s="33"/>
      <c r="F129" s="25"/>
      <c r="G129" s="26"/>
      <c r="H129" s="26"/>
      <c r="I129" s="26"/>
      <c r="J129" s="38" t="s">
        <v>298</v>
      </c>
      <c r="K129" s="39"/>
      <c r="L129" s="40">
        <f t="shared" si="4"/>
        <v>0</v>
      </c>
      <c r="M129" s="41"/>
      <c r="N129" s="41"/>
    </row>
    <row r="130" spans="1:14" s="31" customFormat="1" ht="12" customHeight="1">
      <c r="A130" s="24">
        <v>2300</v>
      </c>
      <c r="B130" s="25" t="s">
        <v>354</v>
      </c>
      <c r="C130" s="26">
        <v>0</v>
      </c>
      <c r="D130" s="26">
        <v>0</v>
      </c>
      <c r="E130" s="24">
        <v>2300</v>
      </c>
      <c r="F130" s="25" t="s">
        <v>354</v>
      </c>
      <c r="G130" s="26">
        <v>0</v>
      </c>
      <c r="H130" s="26">
        <v>0</v>
      </c>
      <c r="I130" s="26"/>
      <c r="J130" s="57" t="s">
        <v>933</v>
      </c>
      <c r="K130" s="55" t="s">
        <v>588</v>
      </c>
      <c r="L130" s="40">
        <f t="shared" si="4"/>
        <v>100</v>
      </c>
      <c r="M130" s="40">
        <f>SUM(M131,M144,M149,M158,M163,M168,M173)</f>
        <v>100</v>
      </c>
      <c r="N130" s="40"/>
    </row>
    <row r="131" spans="1:14" ht="12" customHeight="1" hidden="1">
      <c r="A131" s="33">
        <v>2310</v>
      </c>
      <c r="B131" s="25" t="s">
        <v>354</v>
      </c>
      <c r="C131" s="26">
        <v>1</v>
      </c>
      <c r="D131" s="26">
        <v>0</v>
      </c>
      <c r="E131" s="33">
        <v>2310</v>
      </c>
      <c r="F131" s="25" t="s">
        <v>354</v>
      </c>
      <c r="G131" s="26">
        <v>1</v>
      </c>
      <c r="H131" s="26">
        <v>0</v>
      </c>
      <c r="I131" s="26"/>
      <c r="J131" s="34" t="s">
        <v>808</v>
      </c>
      <c r="K131" s="35" t="s">
        <v>590</v>
      </c>
      <c r="L131" s="40">
        <f t="shared" si="4"/>
        <v>0</v>
      </c>
      <c r="M131" s="41">
        <f>SUM(M132+M136+M140)</f>
        <v>0</v>
      </c>
      <c r="N131" s="41"/>
    </row>
    <row r="132" spans="1:14" ht="12" customHeight="1" hidden="1">
      <c r="A132" s="33">
        <v>2311</v>
      </c>
      <c r="B132" s="25" t="s">
        <v>354</v>
      </c>
      <c r="C132" s="26">
        <v>1</v>
      </c>
      <c r="D132" s="26">
        <v>1</v>
      </c>
      <c r="E132" s="33">
        <v>2311</v>
      </c>
      <c r="F132" s="25" t="s">
        <v>354</v>
      </c>
      <c r="G132" s="26">
        <v>1</v>
      </c>
      <c r="H132" s="26">
        <v>1</v>
      </c>
      <c r="I132" s="26"/>
      <c r="J132" s="38" t="s">
        <v>589</v>
      </c>
      <c r="K132" s="51" t="s">
        <v>591</v>
      </c>
      <c r="L132" s="40">
        <f t="shared" si="4"/>
        <v>0</v>
      </c>
      <c r="M132" s="41">
        <f>SUM(M134:M135)</f>
        <v>0</v>
      </c>
      <c r="N132" s="41"/>
    </row>
    <row r="133" spans="1:14" ht="36" hidden="1">
      <c r="A133" s="33"/>
      <c r="B133" s="25"/>
      <c r="C133" s="26"/>
      <c r="D133" s="26"/>
      <c r="E133" s="33"/>
      <c r="F133" s="25"/>
      <c r="G133" s="26"/>
      <c r="H133" s="26"/>
      <c r="I133" s="26"/>
      <c r="J133" s="38" t="s">
        <v>297</v>
      </c>
      <c r="K133" s="39"/>
      <c r="L133" s="40">
        <f t="shared" si="4"/>
        <v>0</v>
      </c>
      <c r="M133" s="41"/>
      <c r="N133" s="41"/>
    </row>
    <row r="134" spans="1:14" ht="15.75" hidden="1">
      <c r="A134" s="33"/>
      <c r="B134" s="25"/>
      <c r="C134" s="26"/>
      <c r="D134" s="26"/>
      <c r="E134" s="33"/>
      <c r="F134" s="25"/>
      <c r="G134" s="26"/>
      <c r="H134" s="26"/>
      <c r="I134" s="26"/>
      <c r="J134" s="38" t="s">
        <v>298</v>
      </c>
      <c r="K134" s="39"/>
      <c r="L134" s="40">
        <f t="shared" si="4"/>
        <v>0</v>
      </c>
      <c r="M134" s="41"/>
      <c r="N134" s="41"/>
    </row>
    <row r="135" spans="1:14" ht="15.75" hidden="1">
      <c r="A135" s="33"/>
      <c r="B135" s="25"/>
      <c r="C135" s="26"/>
      <c r="D135" s="26"/>
      <c r="E135" s="33"/>
      <c r="F135" s="25"/>
      <c r="G135" s="26"/>
      <c r="H135" s="26"/>
      <c r="I135" s="26"/>
      <c r="J135" s="38" t="s">
        <v>298</v>
      </c>
      <c r="K135" s="39"/>
      <c r="L135" s="40">
        <f t="shared" si="4"/>
        <v>0</v>
      </c>
      <c r="M135" s="41"/>
      <c r="N135" s="41"/>
    </row>
    <row r="136" spans="1:14" ht="15.75" hidden="1">
      <c r="A136" s="33">
        <v>2312</v>
      </c>
      <c r="B136" s="25" t="s">
        <v>354</v>
      </c>
      <c r="C136" s="26">
        <v>1</v>
      </c>
      <c r="D136" s="26">
        <v>2</v>
      </c>
      <c r="E136" s="33">
        <v>2312</v>
      </c>
      <c r="F136" s="25" t="s">
        <v>354</v>
      </c>
      <c r="G136" s="26">
        <v>1</v>
      </c>
      <c r="H136" s="26">
        <v>2</v>
      </c>
      <c r="I136" s="26"/>
      <c r="J136" s="38" t="s">
        <v>176</v>
      </c>
      <c r="K136" s="51"/>
      <c r="L136" s="40">
        <f t="shared" si="4"/>
        <v>0</v>
      </c>
      <c r="M136" s="41">
        <f>SUM(M138:M139)</f>
        <v>0</v>
      </c>
      <c r="N136" s="41"/>
    </row>
    <row r="137" spans="1:14" ht="36" hidden="1">
      <c r="A137" s="33"/>
      <c r="B137" s="25"/>
      <c r="C137" s="26"/>
      <c r="D137" s="26"/>
      <c r="E137" s="33"/>
      <c r="F137" s="25"/>
      <c r="G137" s="26"/>
      <c r="H137" s="26"/>
      <c r="I137" s="26"/>
      <c r="J137" s="38" t="s">
        <v>297</v>
      </c>
      <c r="K137" s="39"/>
      <c r="L137" s="40">
        <f t="shared" si="4"/>
        <v>0</v>
      </c>
      <c r="M137" s="41"/>
      <c r="N137" s="41"/>
    </row>
    <row r="138" spans="1:14" ht="15.75" hidden="1">
      <c r="A138" s="33"/>
      <c r="B138" s="25"/>
      <c r="C138" s="26"/>
      <c r="D138" s="26"/>
      <c r="E138" s="33"/>
      <c r="F138" s="25"/>
      <c r="G138" s="26"/>
      <c r="H138" s="26"/>
      <c r="I138" s="26"/>
      <c r="J138" s="38" t="s">
        <v>298</v>
      </c>
      <c r="K138" s="39"/>
      <c r="L138" s="40">
        <f t="shared" si="4"/>
        <v>0</v>
      </c>
      <c r="M138" s="41"/>
      <c r="N138" s="41"/>
    </row>
    <row r="139" spans="1:14" ht="15.75" hidden="1">
      <c r="A139" s="33"/>
      <c r="B139" s="25"/>
      <c r="C139" s="26"/>
      <c r="D139" s="26"/>
      <c r="E139" s="33"/>
      <c r="F139" s="25"/>
      <c r="G139" s="26"/>
      <c r="H139" s="26"/>
      <c r="I139" s="26"/>
      <c r="J139" s="38" t="s">
        <v>298</v>
      </c>
      <c r="K139" s="39"/>
      <c r="L139" s="40">
        <f t="shared" si="4"/>
        <v>0</v>
      </c>
      <c r="M139" s="41"/>
      <c r="N139" s="41"/>
    </row>
    <row r="140" spans="1:14" ht="15.75" hidden="1">
      <c r="A140" s="33">
        <v>2313</v>
      </c>
      <c r="B140" s="25" t="s">
        <v>354</v>
      </c>
      <c r="C140" s="26">
        <v>1</v>
      </c>
      <c r="D140" s="26">
        <v>3</v>
      </c>
      <c r="E140" s="33">
        <v>2313</v>
      </c>
      <c r="F140" s="25" t="s">
        <v>354</v>
      </c>
      <c r="G140" s="26">
        <v>1</v>
      </c>
      <c r="H140" s="26">
        <v>3</v>
      </c>
      <c r="I140" s="26"/>
      <c r="J140" s="38" t="s">
        <v>177</v>
      </c>
      <c r="K140" s="51"/>
      <c r="L140" s="40">
        <f t="shared" si="4"/>
        <v>0</v>
      </c>
      <c r="M140" s="41">
        <f>SUM(M142:M143)</f>
        <v>0</v>
      </c>
      <c r="N140" s="41"/>
    </row>
    <row r="141" spans="1:14" ht="36" hidden="1">
      <c r="A141" s="33"/>
      <c r="B141" s="25"/>
      <c r="C141" s="26"/>
      <c r="D141" s="26"/>
      <c r="E141" s="33"/>
      <c r="F141" s="25"/>
      <c r="G141" s="26"/>
      <c r="H141" s="26"/>
      <c r="I141" s="26"/>
      <c r="J141" s="38" t="s">
        <v>297</v>
      </c>
      <c r="K141" s="39"/>
      <c r="L141" s="40">
        <f t="shared" si="4"/>
        <v>0</v>
      </c>
      <c r="M141" s="41"/>
      <c r="N141" s="41"/>
    </row>
    <row r="142" spans="1:14" ht="15.75" hidden="1">
      <c r="A142" s="33"/>
      <c r="B142" s="25"/>
      <c r="C142" s="26"/>
      <c r="D142" s="26"/>
      <c r="E142" s="33"/>
      <c r="F142" s="25"/>
      <c r="G142" s="26"/>
      <c r="H142" s="26"/>
      <c r="I142" s="26"/>
      <c r="J142" s="38" t="s">
        <v>298</v>
      </c>
      <c r="K142" s="39"/>
      <c r="L142" s="40">
        <f t="shared" si="4"/>
        <v>0</v>
      </c>
      <c r="M142" s="41"/>
      <c r="N142" s="41"/>
    </row>
    <row r="143" spans="1:14" ht="15.75" hidden="1">
      <c r="A143" s="33"/>
      <c r="B143" s="25"/>
      <c r="C143" s="26"/>
      <c r="D143" s="26"/>
      <c r="E143" s="33"/>
      <c r="F143" s="25"/>
      <c r="G143" s="26"/>
      <c r="H143" s="26"/>
      <c r="I143" s="26"/>
      <c r="J143" s="38" t="s">
        <v>298</v>
      </c>
      <c r="K143" s="39"/>
      <c r="L143" s="40">
        <f t="shared" si="4"/>
        <v>0</v>
      </c>
      <c r="M143" s="41"/>
      <c r="N143" s="41"/>
    </row>
    <row r="144" spans="1:14" ht="12.75" customHeight="1">
      <c r="A144" s="33">
        <v>2320</v>
      </c>
      <c r="B144" s="25" t="s">
        <v>354</v>
      </c>
      <c r="C144" s="26">
        <v>2</v>
      </c>
      <c r="D144" s="26">
        <v>0</v>
      </c>
      <c r="E144" s="33">
        <v>2320</v>
      </c>
      <c r="F144" s="25" t="s">
        <v>354</v>
      </c>
      <c r="G144" s="26">
        <v>2</v>
      </c>
      <c r="H144" s="26">
        <v>0</v>
      </c>
      <c r="I144" s="26"/>
      <c r="J144" s="34" t="s">
        <v>809</v>
      </c>
      <c r="K144" s="35" t="s">
        <v>592</v>
      </c>
      <c r="L144" s="40">
        <f t="shared" si="4"/>
        <v>100</v>
      </c>
      <c r="M144" s="41">
        <f>SUM(M145)</f>
        <v>100</v>
      </c>
      <c r="N144" s="41"/>
    </row>
    <row r="145" spans="1:14" ht="12.75" customHeight="1">
      <c r="A145" s="33">
        <v>2321</v>
      </c>
      <c r="B145" s="25" t="s">
        <v>354</v>
      </c>
      <c r="C145" s="26">
        <v>2</v>
      </c>
      <c r="D145" s="26">
        <v>1</v>
      </c>
      <c r="E145" s="33">
        <v>2321</v>
      </c>
      <c r="F145" s="25" t="s">
        <v>354</v>
      </c>
      <c r="G145" s="26">
        <v>2</v>
      </c>
      <c r="H145" s="26">
        <v>1</v>
      </c>
      <c r="I145" s="26"/>
      <c r="J145" s="38" t="s">
        <v>179</v>
      </c>
      <c r="K145" s="51" t="s">
        <v>593</v>
      </c>
      <c r="L145" s="40">
        <f t="shared" si="4"/>
        <v>100</v>
      </c>
      <c r="M145" s="41">
        <f>SUM(M147:M148)</f>
        <v>100</v>
      </c>
      <c r="N145" s="41"/>
    </row>
    <row r="146" spans="1:14" ht="12.75" customHeight="1">
      <c r="A146" s="33"/>
      <c r="B146" s="25"/>
      <c r="C146" s="26"/>
      <c r="D146" s="26"/>
      <c r="E146" s="33"/>
      <c r="F146" s="25"/>
      <c r="G146" s="26"/>
      <c r="H146" s="26"/>
      <c r="I146" s="26"/>
      <c r="J146" s="38" t="s">
        <v>297</v>
      </c>
      <c r="K146" s="39"/>
      <c r="L146" s="40">
        <f t="shared" si="4"/>
        <v>0</v>
      </c>
      <c r="M146" s="41"/>
      <c r="N146" s="41"/>
    </row>
    <row r="147" spans="1:14" ht="12.75" customHeight="1">
      <c r="A147" s="560">
        <v>100</v>
      </c>
      <c r="B147" s="561" t="s">
        <v>1032</v>
      </c>
      <c r="C147" s="562">
        <v>100</v>
      </c>
      <c r="D147" s="564">
        <f>M147</f>
        <v>100</v>
      </c>
      <c r="E147" s="753"/>
      <c r="F147" s="753"/>
      <c r="G147" s="753"/>
      <c r="H147" s="753"/>
      <c r="I147" s="26">
        <v>4239</v>
      </c>
      <c r="J147" s="38" t="s">
        <v>210</v>
      </c>
      <c r="K147" s="39"/>
      <c r="L147" s="40">
        <f t="shared" si="4"/>
        <v>100</v>
      </c>
      <c r="M147" s="41">
        <f>'[5]Hamaynq'!$H$23</f>
        <v>100</v>
      </c>
      <c r="N147" s="41"/>
    </row>
    <row r="148" spans="1:14" ht="12.75" customHeight="1" hidden="1">
      <c r="A148" s="33"/>
      <c r="B148" s="25"/>
      <c r="C148" s="26"/>
      <c r="D148" s="26"/>
      <c r="E148" s="33"/>
      <c r="F148" s="25"/>
      <c r="G148" s="26"/>
      <c r="H148" s="26"/>
      <c r="I148" s="26"/>
      <c r="J148" s="38" t="s">
        <v>298</v>
      </c>
      <c r="K148" s="39"/>
      <c r="L148" s="40">
        <f t="shared" si="4"/>
        <v>0</v>
      </c>
      <c r="M148" s="41"/>
      <c r="N148" s="41"/>
    </row>
    <row r="149" spans="1:14" ht="12.75" customHeight="1" hidden="1">
      <c r="A149" s="33">
        <v>2330</v>
      </c>
      <c r="B149" s="25" t="s">
        <v>354</v>
      </c>
      <c r="C149" s="26">
        <v>3</v>
      </c>
      <c r="D149" s="26">
        <v>0</v>
      </c>
      <c r="E149" s="33">
        <v>2330</v>
      </c>
      <c r="F149" s="25" t="s">
        <v>354</v>
      </c>
      <c r="G149" s="26">
        <v>3</v>
      </c>
      <c r="H149" s="26">
        <v>0</v>
      </c>
      <c r="I149" s="26"/>
      <c r="J149" s="34" t="s">
        <v>810</v>
      </c>
      <c r="K149" s="35" t="s">
        <v>594</v>
      </c>
      <c r="L149" s="40">
        <f t="shared" si="4"/>
        <v>0</v>
      </c>
      <c r="M149" s="41">
        <f>SUM(M150+M154)</f>
        <v>0</v>
      </c>
      <c r="N149" s="41">
        <f>SUM(N150)</f>
        <v>0</v>
      </c>
    </row>
    <row r="150" spans="1:14" ht="12.75" customHeight="1" hidden="1">
      <c r="A150" s="33">
        <v>2331</v>
      </c>
      <c r="B150" s="25" t="s">
        <v>354</v>
      </c>
      <c r="C150" s="26">
        <v>3</v>
      </c>
      <c r="D150" s="26">
        <v>1</v>
      </c>
      <c r="E150" s="33">
        <v>2331</v>
      </c>
      <c r="F150" s="25" t="s">
        <v>354</v>
      </c>
      <c r="G150" s="26">
        <v>3</v>
      </c>
      <c r="H150" s="26">
        <v>1</v>
      </c>
      <c r="I150" s="26"/>
      <c r="J150" s="38" t="s">
        <v>595</v>
      </c>
      <c r="K150" s="51" t="s">
        <v>596</v>
      </c>
      <c r="L150" s="40">
        <f t="shared" si="4"/>
        <v>0</v>
      </c>
      <c r="M150" s="41">
        <f>SUM(M152:M153)</f>
        <v>0</v>
      </c>
      <c r="N150" s="41">
        <f>SUM(N152:N153)</f>
        <v>0</v>
      </c>
    </row>
    <row r="151" spans="1:14" ht="12.75" customHeight="1" hidden="1">
      <c r="A151" s="33"/>
      <c r="B151" s="25"/>
      <c r="C151" s="26"/>
      <c r="D151" s="26"/>
      <c r="E151" s="33"/>
      <c r="F151" s="25"/>
      <c r="G151" s="26"/>
      <c r="H151" s="26"/>
      <c r="I151" s="26"/>
      <c r="J151" s="38" t="s">
        <v>297</v>
      </c>
      <c r="K151" s="39"/>
      <c r="L151" s="40">
        <f t="shared" si="4"/>
        <v>0</v>
      </c>
      <c r="M151" s="41"/>
      <c r="N151" s="41"/>
    </row>
    <row r="152" spans="1:14" ht="12.75" customHeight="1" hidden="1">
      <c r="A152" s="33"/>
      <c r="B152" s="25"/>
      <c r="C152" s="26"/>
      <c r="D152" s="26"/>
      <c r="E152" s="33"/>
      <c r="F152" s="25"/>
      <c r="G152" s="26"/>
      <c r="H152" s="26"/>
      <c r="I152" s="26"/>
      <c r="J152" s="38" t="s">
        <v>298</v>
      </c>
      <c r="K152" s="39"/>
      <c r="L152" s="40">
        <f t="shared" si="4"/>
        <v>0</v>
      </c>
      <c r="M152" s="41"/>
      <c r="N152" s="41"/>
    </row>
    <row r="153" spans="1:14" ht="12.75" customHeight="1" hidden="1">
      <c r="A153" s="33"/>
      <c r="B153" s="25"/>
      <c r="C153" s="26"/>
      <c r="D153" s="26"/>
      <c r="E153" s="33"/>
      <c r="F153" s="25"/>
      <c r="G153" s="26"/>
      <c r="H153" s="26"/>
      <c r="I153" s="26"/>
      <c r="J153" s="38" t="s">
        <v>298</v>
      </c>
      <c r="K153" s="39"/>
      <c r="L153" s="40">
        <f t="shared" si="4"/>
        <v>0</v>
      </c>
      <c r="M153" s="41"/>
      <c r="N153" s="41"/>
    </row>
    <row r="154" spans="1:14" ht="12.75" customHeight="1" hidden="1">
      <c r="A154" s="33">
        <v>2332</v>
      </c>
      <c r="B154" s="25" t="s">
        <v>354</v>
      </c>
      <c r="C154" s="26">
        <v>3</v>
      </c>
      <c r="D154" s="26">
        <v>2</v>
      </c>
      <c r="E154" s="33">
        <v>2332</v>
      </c>
      <c r="F154" s="25" t="s">
        <v>354</v>
      </c>
      <c r="G154" s="26">
        <v>3</v>
      </c>
      <c r="H154" s="26">
        <v>2</v>
      </c>
      <c r="I154" s="26"/>
      <c r="J154" s="38" t="s">
        <v>181</v>
      </c>
      <c r="K154" s="51"/>
      <c r="L154" s="40">
        <f t="shared" si="4"/>
        <v>0</v>
      </c>
      <c r="M154" s="41">
        <f>SUM(M156:M157)</f>
        <v>0</v>
      </c>
      <c r="N154" s="41">
        <f>SUM(N156:N157)</f>
        <v>0</v>
      </c>
    </row>
    <row r="155" spans="1:14" ht="12.75" customHeight="1" hidden="1">
      <c r="A155" s="33"/>
      <c r="B155" s="25"/>
      <c r="C155" s="26"/>
      <c r="D155" s="26"/>
      <c r="E155" s="33"/>
      <c r="F155" s="25"/>
      <c r="G155" s="26"/>
      <c r="H155" s="26"/>
      <c r="I155" s="26"/>
      <c r="J155" s="38" t="s">
        <v>297</v>
      </c>
      <c r="K155" s="39"/>
      <c r="L155" s="40">
        <f t="shared" si="4"/>
        <v>0</v>
      </c>
      <c r="M155" s="41"/>
      <c r="N155" s="41"/>
    </row>
    <row r="156" spans="1:14" ht="12.75" customHeight="1" hidden="1">
      <c r="A156" s="33"/>
      <c r="B156" s="25"/>
      <c r="C156" s="26"/>
      <c r="D156" s="26"/>
      <c r="E156" s="33"/>
      <c r="F156" s="25"/>
      <c r="G156" s="26"/>
      <c r="H156" s="26"/>
      <c r="I156" s="26"/>
      <c r="J156" s="38" t="s">
        <v>298</v>
      </c>
      <c r="K156" s="39"/>
      <c r="L156" s="40">
        <f t="shared" si="4"/>
        <v>0</v>
      </c>
      <c r="M156" s="41"/>
      <c r="N156" s="41"/>
    </row>
    <row r="157" spans="1:14" ht="12.75" customHeight="1" hidden="1">
      <c r="A157" s="33"/>
      <c r="B157" s="25"/>
      <c r="C157" s="26"/>
      <c r="D157" s="26"/>
      <c r="E157" s="33"/>
      <c r="F157" s="25"/>
      <c r="G157" s="26"/>
      <c r="H157" s="26"/>
      <c r="I157" s="26"/>
      <c r="J157" s="38" t="s">
        <v>298</v>
      </c>
      <c r="K157" s="39"/>
      <c r="L157" s="40">
        <f t="shared" si="4"/>
        <v>0</v>
      </c>
      <c r="M157" s="41"/>
      <c r="N157" s="41"/>
    </row>
    <row r="158" spans="1:14" ht="12.75" customHeight="1" hidden="1">
      <c r="A158" s="33">
        <v>2340</v>
      </c>
      <c r="B158" s="25" t="s">
        <v>354</v>
      </c>
      <c r="C158" s="26">
        <v>4</v>
      </c>
      <c r="D158" s="26">
        <v>0</v>
      </c>
      <c r="E158" s="33">
        <v>2340</v>
      </c>
      <c r="F158" s="25" t="s">
        <v>354</v>
      </c>
      <c r="G158" s="26">
        <v>4</v>
      </c>
      <c r="H158" s="26">
        <v>0</v>
      </c>
      <c r="I158" s="26"/>
      <c r="J158" s="34" t="s">
        <v>811</v>
      </c>
      <c r="K158" s="51"/>
      <c r="L158" s="40">
        <f t="shared" si="4"/>
        <v>0</v>
      </c>
      <c r="M158" s="41">
        <f>SUM(M159)</f>
        <v>0</v>
      </c>
      <c r="N158" s="41">
        <f>SUM(N159)</f>
        <v>0</v>
      </c>
    </row>
    <row r="159" spans="1:14" ht="12.75" customHeight="1" hidden="1">
      <c r="A159" s="33">
        <v>2341</v>
      </c>
      <c r="B159" s="25" t="s">
        <v>354</v>
      </c>
      <c r="C159" s="26">
        <v>4</v>
      </c>
      <c r="D159" s="26">
        <v>1</v>
      </c>
      <c r="E159" s="33">
        <v>2341</v>
      </c>
      <c r="F159" s="25" t="s">
        <v>354</v>
      </c>
      <c r="G159" s="26">
        <v>4</v>
      </c>
      <c r="H159" s="26">
        <v>1</v>
      </c>
      <c r="I159" s="26"/>
      <c r="J159" s="38" t="s">
        <v>182</v>
      </c>
      <c r="K159" s="51"/>
      <c r="L159" s="40">
        <f t="shared" si="4"/>
        <v>0</v>
      </c>
      <c r="M159" s="41">
        <f>SUM(M161:M162)</f>
        <v>0</v>
      </c>
      <c r="N159" s="41">
        <f>SUM(N161:N162)</f>
        <v>0</v>
      </c>
    </row>
    <row r="160" spans="1:14" ht="12.75" customHeight="1" hidden="1">
      <c r="A160" s="33"/>
      <c r="B160" s="25"/>
      <c r="C160" s="26"/>
      <c r="D160" s="26"/>
      <c r="E160" s="33"/>
      <c r="F160" s="25"/>
      <c r="G160" s="26"/>
      <c r="H160" s="26"/>
      <c r="I160" s="26"/>
      <c r="J160" s="38" t="s">
        <v>297</v>
      </c>
      <c r="K160" s="39"/>
      <c r="L160" s="40">
        <f t="shared" si="4"/>
        <v>0</v>
      </c>
      <c r="M160" s="41"/>
      <c r="N160" s="41"/>
    </row>
    <row r="161" spans="1:14" ht="12.75" customHeight="1" hidden="1">
      <c r="A161" s="33"/>
      <c r="B161" s="25"/>
      <c r="C161" s="26"/>
      <c r="D161" s="26"/>
      <c r="E161" s="33"/>
      <c r="F161" s="25"/>
      <c r="G161" s="26"/>
      <c r="H161" s="26"/>
      <c r="I161" s="26"/>
      <c r="J161" s="38" t="s">
        <v>298</v>
      </c>
      <c r="K161" s="39"/>
      <c r="L161" s="40">
        <f t="shared" si="4"/>
        <v>0</v>
      </c>
      <c r="M161" s="41"/>
      <c r="N161" s="41"/>
    </row>
    <row r="162" spans="1:14" ht="12.75" customHeight="1" hidden="1">
      <c r="A162" s="33"/>
      <c r="B162" s="25"/>
      <c r="C162" s="26"/>
      <c r="D162" s="26"/>
      <c r="E162" s="33"/>
      <c r="F162" s="25"/>
      <c r="G162" s="26"/>
      <c r="H162" s="26"/>
      <c r="I162" s="26"/>
      <c r="J162" s="38" t="s">
        <v>298</v>
      </c>
      <c r="K162" s="39"/>
      <c r="L162" s="40">
        <f aca="true" t="shared" si="5" ref="L162:L220">SUM(M162:N162)</f>
        <v>0</v>
      </c>
      <c r="M162" s="41"/>
      <c r="N162" s="41"/>
    </row>
    <row r="163" spans="1:14" ht="12.75" customHeight="1" hidden="1">
      <c r="A163" s="33">
        <v>2350</v>
      </c>
      <c r="B163" s="25" t="s">
        <v>354</v>
      </c>
      <c r="C163" s="26">
        <v>5</v>
      </c>
      <c r="D163" s="26">
        <v>0</v>
      </c>
      <c r="E163" s="33">
        <v>2350</v>
      </c>
      <c r="F163" s="25" t="s">
        <v>354</v>
      </c>
      <c r="G163" s="26">
        <v>5</v>
      </c>
      <c r="H163" s="26">
        <v>0</v>
      </c>
      <c r="I163" s="26"/>
      <c r="J163" s="34" t="s">
        <v>812</v>
      </c>
      <c r="K163" s="35" t="s">
        <v>598</v>
      </c>
      <c r="L163" s="40">
        <f t="shared" si="5"/>
        <v>0</v>
      </c>
      <c r="M163" s="41">
        <f>SUM(M164)</f>
        <v>0</v>
      </c>
      <c r="N163" s="41">
        <f>SUM(N164)</f>
        <v>0</v>
      </c>
    </row>
    <row r="164" spans="1:14" ht="12.75" customHeight="1" hidden="1">
      <c r="A164" s="33">
        <v>2351</v>
      </c>
      <c r="B164" s="25" t="s">
        <v>354</v>
      </c>
      <c r="C164" s="26">
        <v>5</v>
      </c>
      <c r="D164" s="26">
        <v>1</v>
      </c>
      <c r="E164" s="33">
        <v>2351</v>
      </c>
      <c r="F164" s="25" t="s">
        <v>354</v>
      </c>
      <c r="G164" s="26">
        <v>5</v>
      </c>
      <c r="H164" s="26">
        <v>1</v>
      </c>
      <c r="I164" s="26"/>
      <c r="J164" s="38" t="s">
        <v>599</v>
      </c>
      <c r="K164" s="51" t="s">
        <v>598</v>
      </c>
      <c r="L164" s="40">
        <f t="shared" si="5"/>
        <v>0</v>
      </c>
      <c r="M164" s="41">
        <f>SUM(M166:M167)</f>
        <v>0</v>
      </c>
      <c r="N164" s="41">
        <f>SUM(N166:N167)</f>
        <v>0</v>
      </c>
    </row>
    <row r="165" spans="1:14" ht="12.75" customHeight="1" hidden="1">
      <c r="A165" s="33"/>
      <c r="B165" s="25"/>
      <c r="C165" s="26"/>
      <c r="D165" s="26"/>
      <c r="E165" s="33"/>
      <c r="F165" s="25"/>
      <c r="G165" s="26"/>
      <c r="H165" s="26"/>
      <c r="I165" s="26"/>
      <c r="J165" s="38" t="s">
        <v>297</v>
      </c>
      <c r="K165" s="39"/>
      <c r="L165" s="40">
        <f t="shared" si="5"/>
        <v>0</v>
      </c>
      <c r="M165" s="41"/>
      <c r="N165" s="41"/>
    </row>
    <row r="166" spans="1:14" ht="12.75" customHeight="1" hidden="1">
      <c r="A166" s="33"/>
      <c r="B166" s="25"/>
      <c r="C166" s="26"/>
      <c r="D166" s="26"/>
      <c r="E166" s="33"/>
      <c r="F166" s="25"/>
      <c r="G166" s="26"/>
      <c r="H166" s="26"/>
      <c r="I166" s="26"/>
      <c r="J166" s="38" t="s">
        <v>298</v>
      </c>
      <c r="K166" s="39"/>
      <c r="L166" s="40">
        <f t="shared" si="5"/>
        <v>0</v>
      </c>
      <c r="M166" s="41"/>
      <c r="N166" s="41"/>
    </row>
    <row r="167" spans="1:14" ht="12.75" customHeight="1" hidden="1">
      <c r="A167" s="33"/>
      <c r="B167" s="25"/>
      <c r="C167" s="26"/>
      <c r="D167" s="26"/>
      <c r="E167" s="33"/>
      <c r="F167" s="25"/>
      <c r="G167" s="26"/>
      <c r="H167" s="26"/>
      <c r="I167" s="26"/>
      <c r="J167" s="38" t="s">
        <v>298</v>
      </c>
      <c r="K167" s="39"/>
      <c r="L167" s="40">
        <f t="shared" si="5"/>
        <v>0</v>
      </c>
      <c r="M167" s="41"/>
      <c r="N167" s="41"/>
    </row>
    <row r="168" spans="1:14" ht="12.75" customHeight="1" hidden="1">
      <c r="A168" s="33">
        <v>2360</v>
      </c>
      <c r="B168" s="25" t="s">
        <v>354</v>
      </c>
      <c r="C168" s="26">
        <v>6</v>
      </c>
      <c r="D168" s="26">
        <v>0</v>
      </c>
      <c r="E168" s="33">
        <v>2360</v>
      </c>
      <c r="F168" s="25" t="s">
        <v>354</v>
      </c>
      <c r="G168" s="26">
        <v>6</v>
      </c>
      <c r="H168" s="26">
        <v>0</v>
      </c>
      <c r="I168" s="26"/>
      <c r="J168" s="34" t="s">
        <v>813</v>
      </c>
      <c r="K168" s="35" t="s">
        <v>600</v>
      </c>
      <c r="L168" s="40">
        <f t="shared" si="5"/>
        <v>0</v>
      </c>
      <c r="M168" s="41">
        <f>SUM(M169)</f>
        <v>0</v>
      </c>
      <c r="N168" s="41">
        <f>SUM(N169)</f>
        <v>0</v>
      </c>
    </row>
    <row r="169" spans="1:14" ht="25.5" customHeight="1" hidden="1">
      <c r="A169" s="33">
        <v>2361</v>
      </c>
      <c r="B169" s="25" t="s">
        <v>354</v>
      </c>
      <c r="C169" s="26">
        <v>6</v>
      </c>
      <c r="D169" s="26">
        <v>1</v>
      </c>
      <c r="E169" s="33">
        <v>2361</v>
      </c>
      <c r="F169" s="25" t="s">
        <v>354</v>
      </c>
      <c r="G169" s="26">
        <v>6</v>
      </c>
      <c r="H169" s="26">
        <v>1</v>
      </c>
      <c r="I169" s="26"/>
      <c r="J169" s="38" t="s">
        <v>271</v>
      </c>
      <c r="K169" s="51" t="s">
        <v>601</v>
      </c>
      <c r="L169" s="40">
        <f t="shared" si="5"/>
        <v>0</v>
      </c>
      <c r="M169" s="41">
        <f>SUM(M171:M172)</f>
        <v>0</v>
      </c>
      <c r="N169" s="41">
        <f>SUM(N171:N172)</f>
        <v>0</v>
      </c>
    </row>
    <row r="170" spans="1:14" ht="36" hidden="1">
      <c r="A170" s="33"/>
      <c r="B170" s="25"/>
      <c r="C170" s="26"/>
      <c r="D170" s="26"/>
      <c r="E170" s="33"/>
      <c r="F170" s="25"/>
      <c r="G170" s="26"/>
      <c r="H170" s="26"/>
      <c r="I170" s="26"/>
      <c r="J170" s="38" t="s">
        <v>297</v>
      </c>
      <c r="K170" s="39"/>
      <c r="L170" s="40">
        <f t="shared" si="5"/>
        <v>0</v>
      </c>
      <c r="M170" s="41"/>
      <c r="N170" s="41"/>
    </row>
    <row r="171" spans="1:14" ht="15.75" hidden="1">
      <c r="A171" s="33"/>
      <c r="B171" s="25"/>
      <c r="C171" s="26"/>
      <c r="D171" s="26"/>
      <c r="E171" s="33"/>
      <c r="F171" s="25"/>
      <c r="G171" s="26"/>
      <c r="H171" s="26"/>
      <c r="I171" s="26"/>
      <c r="J171" s="38" t="s">
        <v>298</v>
      </c>
      <c r="K171" s="39"/>
      <c r="L171" s="40">
        <f t="shared" si="5"/>
        <v>0</v>
      </c>
      <c r="M171" s="41"/>
      <c r="N171" s="41"/>
    </row>
    <row r="172" spans="1:14" ht="15.75" hidden="1">
      <c r="A172" s="33"/>
      <c r="B172" s="25"/>
      <c r="C172" s="26"/>
      <c r="D172" s="26"/>
      <c r="E172" s="33"/>
      <c r="F172" s="25"/>
      <c r="G172" s="26"/>
      <c r="H172" s="26"/>
      <c r="I172" s="26"/>
      <c r="J172" s="38" t="s">
        <v>298</v>
      </c>
      <c r="K172" s="39"/>
      <c r="L172" s="40">
        <f t="shared" si="5"/>
        <v>0</v>
      </c>
      <c r="M172" s="41"/>
      <c r="N172" s="41"/>
    </row>
    <row r="173" spans="1:14" ht="25.5" customHeight="1" hidden="1">
      <c r="A173" s="33">
        <v>2370</v>
      </c>
      <c r="B173" s="25" t="s">
        <v>354</v>
      </c>
      <c r="C173" s="26">
        <v>7</v>
      </c>
      <c r="D173" s="26">
        <v>0</v>
      </c>
      <c r="E173" s="33">
        <v>2370</v>
      </c>
      <c r="F173" s="25" t="s">
        <v>354</v>
      </c>
      <c r="G173" s="26">
        <v>7</v>
      </c>
      <c r="H173" s="26">
        <v>0</v>
      </c>
      <c r="I173" s="26"/>
      <c r="J173" s="34" t="s">
        <v>814</v>
      </c>
      <c r="K173" s="35" t="s">
        <v>602</v>
      </c>
      <c r="L173" s="40">
        <f t="shared" si="5"/>
        <v>0</v>
      </c>
      <c r="M173" s="41">
        <f>SUM(M174)</f>
        <v>0</v>
      </c>
      <c r="N173" s="41">
        <f>SUM(N174)</f>
        <v>0</v>
      </c>
    </row>
    <row r="174" spans="1:14" ht="23.25" customHeight="1" hidden="1">
      <c r="A174" s="33">
        <v>2371</v>
      </c>
      <c r="B174" s="25" t="s">
        <v>354</v>
      </c>
      <c r="C174" s="26">
        <v>7</v>
      </c>
      <c r="D174" s="26">
        <v>1</v>
      </c>
      <c r="E174" s="33">
        <v>2371</v>
      </c>
      <c r="F174" s="25" t="s">
        <v>354</v>
      </c>
      <c r="G174" s="26">
        <v>7</v>
      </c>
      <c r="H174" s="26">
        <v>1</v>
      </c>
      <c r="I174" s="26"/>
      <c r="J174" s="38" t="s">
        <v>273</v>
      </c>
      <c r="K174" s="51" t="s">
        <v>603</v>
      </c>
      <c r="L174" s="40">
        <f t="shared" si="5"/>
        <v>0</v>
      </c>
      <c r="M174" s="41">
        <f>SUM(M176:M177)</f>
        <v>0</v>
      </c>
      <c r="N174" s="41">
        <f>SUM(N176:N177)</f>
        <v>0</v>
      </c>
    </row>
    <row r="175" spans="1:14" ht="23.25" customHeight="1" hidden="1">
      <c r="A175" s="33"/>
      <c r="B175" s="25"/>
      <c r="C175" s="26"/>
      <c r="D175" s="26"/>
      <c r="E175" s="33"/>
      <c r="F175" s="25"/>
      <c r="G175" s="26"/>
      <c r="H175" s="26"/>
      <c r="I175" s="26"/>
      <c r="J175" s="38" t="s">
        <v>297</v>
      </c>
      <c r="K175" s="39"/>
      <c r="L175" s="40">
        <f t="shared" si="5"/>
        <v>0</v>
      </c>
      <c r="M175" s="41"/>
      <c r="N175" s="41"/>
    </row>
    <row r="176" spans="1:14" ht="23.25" customHeight="1" hidden="1">
      <c r="A176" s="33"/>
      <c r="B176" s="25"/>
      <c r="C176" s="26"/>
      <c r="D176" s="26"/>
      <c r="E176" s="33"/>
      <c r="F176" s="25"/>
      <c r="G176" s="26"/>
      <c r="H176" s="26"/>
      <c r="I176" s="26"/>
      <c r="J176" s="38" t="s">
        <v>298</v>
      </c>
      <c r="K176" s="39"/>
      <c r="L176" s="40">
        <f t="shared" si="5"/>
        <v>0</v>
      </c>
      <c r="M176" s="41"/>
      <c r="N176" s="41"/>
    </row>
    <row r="177" spans="1:14" ht="23.25" customHeight="1" hidden="1">
      <c r="A177" s="33"/>
      <c r="B177" s="25"/>
      <c r="C177" s="26"/>
      <c r="D177" s="26"/>
      <c r="E177" s="33"/>
      <c r="F177" s="25"/>
      <c r="G177" s="26"/>
      <c r="H177" s="26"/>
      <c r="I177" s="26"/>
      <c r="J177" s="38" t="s">
        <v>298</v>
      </c>
      <c r="K177" s="39"/>
      <c r="L177" s="40">
        <f t="shared" si="5"/>
        <v>0</v>
      </c>
      <c r="M177" s="41"/>
      <c r="N177" s="41"/>
    </row>
    <row r="178" spans="1:14" s="31" customFormat="1" ht="23.25" customHeight="1">
      <c r="A178" s="24">
        <v>2400</v>
      </c>
      <c r="B178" s="25" t="s">
        <v>357</v>
      </c>
      <c r="C178" s="26">
        <v>0</v>
      </c>
      <c r="D178" s="26">
        <v>0</v>
      </c>
      <c r="E178" s="24">
        <v>2400</v>
      </c>
      <c r="F178" s="25" t="s">
        <v>357</v>
      </c>
      <c r="G178" s="26">
        <v>0</v>
      </c>
      <c r="H178" s="26">
        <v>0</v>
      </c>
      <c r="I178" s="26"/>
      <c r="J178" s="57" t="s">
        <v>934</v>
      </c>
      <c r="K178" s="55" t="s">
        <v>604</v>
      </c>
      <c r="L178" s="40">
        <f t="shared" si="5"/>
        <v>148030.36</v>
      </c>
      <c r="M178" s="40">
        <f>SUM(M179,M188,M208,M225,M238,M260,M265,M282,M299)</f>
        <v>29349.88</v>
      </c>
      <c r="N178" s="40">
        <f>SUM(N179,N192,N208,N225,N238,N260,N265,N282,N299)+N188-N192</f>
        <v>118680.47999999998</v>
      </c>
    </row>
    <row r="179" spans="1:14" ht="23.25" customHeight="1" hidden="1">
      <c r="A179" s="33">
        <v>2410</v>
      </c>
      <c r="B179" s="25" t="s">
        <v>357</v>
      </c>
      <c r="C179" s="26">
        <v>1</v>
      </c>
      <c r="D179" s="26">
        <v>0</v>
      </c>
      <c r="E179" s="33">
        <v>2410</v>
      </c>
      <c r="F179" s="25" t="s">
        <v>357</v>
      </c>
      <c r="G179" s="26">
        <v>1</v>
      </c>
      <c r="H179" s="26">
        <v>0</v>
      </c>
      <c r="I179" s="26"/>
      <c r="J179" s="34" t="s">
        <v>815</v>
      </c>
      <c r="K179" s="35" t="s">
        <v>608</v>
      </c>
      <c r="L179" s="40">
        <f t="shared" si="5"/>
        <v>0</v>
      </c>
      <c r="M179" s="41">
        <f>SUM(M180,M184)</f>
        <v>0</v>
      </c>
      <c r="N179" s="41">
        <f>SUM(N180)</f>
        <v>0</v>
      </c>
    </row>
    <row r="180" spans="1:14" ht="23.25" customHeight="1" hidden="1">
      <c r="A180" s="33">
        <v>2411</v>
      </c>
      <c r="B180" s="25" t="s">
        <v>357</v>
      </c>
      <c r="C180" s="26">
        <v>1</v>
      </c>
      <c r="D180" s="26">
        <v>1</v>
      </c>
      <c r="E180" s="33">
        <v>2411</v>
      </c>
      <c r="F180" s="25" t="s">
        <v>357</v>
      </c>
      <c r="G180" s="26">
        <v>1</v>
      </c>
      <c r="H180" s="26">
        <v>1</v>
      </c>
      <c r="I180" s="26"/>
      <c r="J180" s="38" t="s">
        <v>609</v>
      </c>
      <c r="K180" s="39" t="s">
        <v>610</v>
      </c>
      <c r="L180" s="40">
        <f t="shared" si="5"/>
        <v>0</v>
      </c>
      <c r="M180" s="41">
        <f>SUM(M182:M183)</f>
        <v>0</v>
      </c>
      <c r="N180" s="41">
        <f>SUM(N182:N183)</f>
        <v>0</v>
      </c>
    </row>
    <row r="181" spans="1:14" ht="23.25" customHeight="1" hidden="1">
      <c r="A181" s="33"/>
      <c r="B181" s="25"/>
      <c r="C181" s="26"/>
      <c r="D181" s="26"/>
      <c r="E181" s="33"/>
      <c r="F181" s="25"/>
      <c r="G181" s="26"/>
      <c r="H181" s="26"/>
      <c r="I181" s="26"/>
      <c r="J181" s="38" t="s">
        <v>297</v>
      </c>
      <c r="K181" s="39"/>
      <c r="L181" s="40">
        <f t="shared" si="5"/>
        <v>0</v>
      </c>
      <c r="M181" s="41"/>
      <c r="N181" s="41"/>
    </row>
    <row r="182" spans="1:14" ht="23.25" customHeight="1" hidden="1">
      <c r="A182" s="33"/>
      <c r="B182" s="25"/>
      <c r="C182" s="26"/>
      <c r="D182" s="26"/>
      <c r="E182" s="33"/>
      <c r="F182" s="25"/>
      <c r="G182" s="26"/>
      <c r="H182" s="26"/>
      <c r="I182" s="26"/>
      <c r="J182" s="38" t="s">
        <v>298</v>
      </c>
      <c r="K182" s="39"/>
      <c r="L182" s="40">
        <f t="shared" si="5"/>
        <v>0</v>
      </c>
      <c r="M182" s="41"/>
      <c r="N182" s="41"/>
    </row>
    <row r="183" spans="1:14" ht="23.25" customHeight="1" hidden="1">
      <c r="A183" s="33"/>
      <c r="B183" s="25"/>
      <c r="C183" s="26"/>
      <c r="D183" s="26"/>
      <c r="E183" s="33"/>
      <c r="F183" s="25"/>
      <c r="G183" s="26"/>
      <c r="H183" s="26"/>
      <c r="I183" s="26"/>
      <c r="J183" s="38" t="s">
        <v>298</v>
      </c>
      <c r="K183" s="39"/>
      <c r="L183" s="40">
        <f t="shared" si="5"/>
        <v>0</v>
      </c>
      <c r="M183" s="41"/>
      <c r="N183" s="41"/>
    </row>
    <row r="184" spans="1:14" ht="23.25" customHeight="1" hidden="1">
      <c r="A184" s="33">
        <v>2412</v>
      </c>
      <c r="B184" s="25" t="s">
        <v>357</v>
      </c>
      <c r="C184" s="26">
        <v>1</v>
      </c>
      <c r="D184" s="26">
        <v>2</v>
      </c>
      <c r="E184" s="33">
        <v>2412</v>
      </c>
      <c r="F184" s="25" t="s">
        <v>357</v>
      </c>
      <c r="G184" s="26">
        <v>1</v>
      </c>
      <c r="H184" s="26">
        <v>2</v>
      </c>
      <c r="I184" s="26"/>
      <c r="J184" s="38" t="s">
        <v>611</v>
      </c>
      <c r="K184" s="51" t="s">
        <v>612</v>
      </c>
      <c r="L184" s="40">
        <f t="shared" si="5"/>
        <v>0</v>
      </c>
      <c r="M184" s="41">
        <f>SUM(M186:M187)</f>
        <v>0</v>
      </c>
      <c r="N184" s="41">
        <f>SUM(N186:N187)</f>
        <v>0</v>
      </c>
    </row>
    <row r="185" spans="1:14" ht="23.25" customHeight="1" hidden="1">
      <c r="A185" s="33"/>
      <c r="B185" s="25"/>
      <c r="C185" s="26"/>
      <c r="D185" s="26"/>
      <c r="E185" s="33"/>
      <c r="F185" s="25"/>
      <c r="G185" s="26"/>
      <c r="H185" s="26"/>
      <c r="I185" s="26"/>
      <c r="J185" s="38" t="s">
        <v>297</v>
      </c>
      <c r="K185" s="39"/>
      <c r="L185" s="40">
        <f t="shared" si="5"/>
        <v>0</v>
      </c>
      <c r="M185" s="41"/>
      <c r="N185" s="41"/>
    </row>
    <row r="186" spans="1:14" ht="23.25" customHeight="1" hidden="1">
      <c r="A186" s="33"/>
      <c r="B186" s="25"/>
      <c r="C186" s="26"/>
      <c r="D186" s="26"/>
      <c r="E186" s="33"/>
      <c r="F186" s="25"/>
      <c r="G186" s="26"/>
      <c r="H186" s="26"/>
      <c r="I186" s="26"/>
      <c r="J186" s="38" t="s">
        <v>298</v>
      </c>
      <c r="K186" s="39"/>
      <c r="L186" s="40">
        <f t="shared" si="5"/>
        <v>0</v>
      </c>
      <c r="M186" s="41"/>
      <c r="N186" s="41"/>
    </row>
    <row r="187" spans="1:14" ht="23.25" customHeight="1" hidden="1">
      <c r="A187" s="33"/>
      <c r="B187" s="25"/>
      <c r="C187" s="26"/>
      <c r="D187" s="26"/>
      <c r="E187" s="33"/>
      <c r="F187" s="25"/>
      <c r="G187" s="26"/>
      <c r="H187" s="26"/>
      <c r="I187" s="26"/>
      <c r="J187" s="38" t="s">
        <v>298</v>
      </c>
      <c r="K187" s="39"/>
      <c r="L187" s="40">
        <f t="shared" si="5"/>
        <v>0</v>
      </c>
      <c r="M187" s="41"/>
      <c r="N187" s="41"/>
    </row>
    <row r="188" spans="1:14" ht="23.25" customHeight="1" hidden="1">
      <c r="A188" s="33">
        <v>2420</v>
      </c>
      <c r="B188" s="25" t="s">
        <v>357</v>
      </c>
      <c r="C188" s="26">
        <v>2</v>
      </c>
      <c r="D188" s="26">
        <v>0</v>
      </c>
      <c r="E188" s="33">
        <v>2420</v>
      </c>
      <c r="F188" s="25" t="s">
        <v>357</v>
      </c>
      <c r="G188" s="26">
        <v>2</v>
      </c>
      <c r="H188" s="26">
        <v>0</v>
      </c>
      <c r="I188" s="26"/>
      <c r="J188" s="34" t="s">
        <v>816</v>
      </c>
      <c r="K188" s="35" t="s">
        <v>614</v>
      </c>
      <c r="L188" s="40">
        <f t="shared" si="5"/>
        <v>0</v>
      </c>
      <c r="M188" s="41">
        <f>M189</f>
        <v>0</v>
      </c>
      <c r="N188" s="41">
        <f>SUM(N189)</f>
        <v>0</v>
      </c>
    </row>
    <row r="189" spans="1:14" ht="23.25" customHeight="1" hidden="1">
      <c r="A189" s="33">
        <v>2421</v>
      </c>
      <c r="B189" s="25" t="s">
        <v>357</v>
      </c>
      <c r="C189" s="26">
        <v>2</v>
      </c>
      <c r="D189" s="26">
        <v>1</v>
      </c>
      <c r="E189" s="33">
        <v>2421</v>
      </c>
      <c r="F189" s="25" t="s">
        <v>357</v>
      </c>
      <c r="G189" s="26">
        <v>2</v>
      </c>
      <c r="H189" s="26">
        <v>1</v>
      </c>
      <c r="I189" s="26"/>
      <c r="J189" s="38" t="s">
        <v>615</v>
      </c>
      <c r="K189" s="51" t="s">
        <v>616</v>
      </c>
      <c r="L189" s="40">
        <f t="shared" si="5"/>
        <v>0</v>
      </c>
      <c r="M189" s="41">
        <f>M192</f>
        <v>0</v>
      </c>
      <c r="N189" s="41">
        <f>N193</f>
        <v>0</v>
      </c>
    </row>
    <row r="190" spans="1:14" ht="23.25" customHeight="1" hidden="1">
      <c r="A190" s="33"/>
      <c r="B190" s="25"/>
      <c r="C190" s="26"/>
      <c r="D190" s="26"/>
      <c r="E190" s="33"/>
      <c r="F190" s="25"/>
      <c r="G190" s="26"/>
      <c r="H190" s="26"/>
      <c r="I190" s="26"/>
      <c r="J190" s="38" t="s">
        <v>297</v>
      </c>
      <c r="K190" s="39"/>
      <c r="L190" s="40"/>
      <c r="M190" s="41"/>
      <c r="N190" s="41"/>
    </row>
    <row r="191" spans="1:14" ht="23.25" customHeight="1" hidden="1">
      <c r="A191" s="33"/>
      <c r="B191" s="25"/>
      <c r="C191" s="26"/>
      <c r="D191" s="26"/>
      <c r="E191" s="33"/>
      <c r="F191" s="25"/>
      <c r="G191" s="26"/>
      <c r="H191" s="26"/>
      <c r="I191" s="33"/>
      <c r="J191" s="42" t="s">
        <v>817</v>
      </c>
      <c r="K191" s="39"/>
      <c r="L191" s="40">
        <f t="shared" si="5"/>
        <v>0</v>
      </c>
      <c r="M191" s="41"/>
      <c r="N191" s="41"/>
    </row>
    <row r="192" spans="1:14" ht="23.25" customHeight="1" hidden="1">
      <c r="A192" s="33"/>
      <c r="B192" s="25"/>
      <c r="C192" s="26"/>
      <c r="D192" s="26"/>
      <c r="E192" s="33"/>
      <c r="F192" s="25"/>
      <c r="G192" s="26"/>
      <c r="H192" s="26"/>
      <c r="I192" s="33">
        <v>4657</v>
      </c>
      <c r="J192" s="42" t="s">
        <v>928</v>
      </c>
      <c r="K192" s="39"/>
      <c r="L192" s="40">
        <f>SUM(M192:N192)</f>
        <v>0</v>
      </c>
      <c r="M192" s="41"/>
      <c r="N192" s="41"/>
    </row>
    <row r="193" spans="1:14" ht="23.25" customHeight="1" hidden="1">
      <c r="A193" s="33"/>
      <c r="B193" s="25"/>
      <c r="C193" s="26"/>
      <c r="D193" s="26"/>
      <c r="E193" s="33"/>
      <c r="F193" s="25"/>
      <c r="G193" s="26"/>
      <c r="H193" s="26"/>
      <c r="I193" s="33">
        <v>5121</v>
      </c>
      <c r="J193" s="42" t="s">
        <v>921</v>
      </c>
      <c r="K193" s="39"/>
      <c r="L193" s="40">
        <f>SUM(M193:N193)</f>
        <v>0</v>
      </c>
      <c r="M193" s="41"/>
      <c r="N193" s="41"/>
    </row>
    <row r="194" spans="1:14" ht="23.25" customHeight="1" hidden="1">
      <c r="A194" s="33"/>
      <c r="B194" s="25"/>
      <c r="C194" s="26"/>
      <c r="D194" s="26"/>
      <c r="E194" s="33"/>
      <c r="F194" s="25"/>
      <c r="G194" s="26"/>
      <c r="H194" s="26"/>
      <c r="I194" s="33">
        <v>5121</v>
      </c>
      <c r="J194" s="42" t="s">
        <v>926</v>
      </c>
      <c r="K194" s="39"/>
      <c r="L194" s="40">
        <f>SUM(M194:N194)</f>
        <v>0</v>
      </c>
      <c r="M194" s="41"/>
      <c r="N194" s="41"/>
    </row>
    <row r="195" spans="1:14" ht="23.25" customHeight="1" hidden="1">
      <c r="A195" s="33"/>
      <c r="B195" s="25"/>
      <c r="C195" s="26"/>
      <c r="D195" s="26"/>
      <c r="E195" s="33"/>
      <c r="F195" s="25"/>
      <c r="G195" s="26"/>
      <c r="H195" s="26"/>
      <c r="I195" s="33">
        <v>5133</v>
      </c>
      <c r="J195" s="42" t="s">
        <v>922</v>
      </c>
      <c r="K195" s="39"/>
      <c r="L195" s="40">
        <f t="shared" si="5"/>
        <v>0</v>
      </c>
      <c r="M195" s="41"/>
      <c r="N195" s="41"/>
    </row>
    <row r="196" spans="1:14" ht="23.25" customHeight="1" hidden="1">
      <c r="A196" s="33">
        <v>2422</v>
      </c>
      <c r="B196" s="25" t="s">
        <v>357</v>
      </c>
      <c r="C196" s="26">
        <v>2</v>
      </c>
      <c r="D196" s="26">
        <v>2</v>
      </c>
      <c r="E196" s="33">
        <v>2422</v>
      </c>
      <c r="F196" s="25" t="s">
        <v>357</v>
      </c>
      <c r="G196" s="26">
        <v>2</v>
      </c>
      <c r="H196" s="26">
        <v>2</v>
      </c>
      <c r="I196" s="26"/>
      <c r="J196" s="38" t="s">
        <v>617</v>
      </c>
      <c r="K196" s="51" t="s">
        <v>618</v>
      </c>
      <c r="L196" s="40">
        <f t="shared" si="5"/>
        <v>0</v>
      </c>
      <c r="M196" s="41">
        <f>SUM(M198:M199)</f>
        <v>0</v>
      </c>
      <c r="N196" s="41">
        <f>SUM(N198:N199)</f>
        <v>0</v>
      </c>
    </row>
    <row r="197" spans="1:14" ht="23.25" customHeight="1" hidden="1">
      <c r="A197" s="33"/>
      <c r="B197" s="25"/>
      <c r="C197" s="26"/>
      <c r="D197" s="26"/>
      <c r="E197" s="33"/>
      <c r="F197" s="25"/>
      <c r="G197" s="26"/>
      <c r="H197" s="26"/>
      <c r="I197" s="26"/>
      <c r="J197" s="38" t="s">
        <v>297</v>
      </c>
      <c r="K197" s="39"/>
      <c r="L197" s="40">
        <f t="shared" si="5"/>
        <v>0</v>
      </c>
      <c r="M197" s="41"/>
      <c r="N197" s="41"/>
    </row>
    <row r="198" spans="1:14" ht="23.25" customHeight="1" hidden="1">
      <c r="A198" s="33"/>
      <c r="B198" s="25"/>
      <c r="C198" s="26"/>
      <c r="D198" s="26"/>
      <c r="E198" s="33"/>
      <c r="F198" s="25"/>
      <c r="G198" s="26"/>
      <c r="H198" s="26"/>
      <c r="I198" s="26"/>
      <c r="J198" s="38" t="s">
        <v>298</v>
      </c>
      <c r="K198" s="39"/>
      <c r="L198" s="40">
        <f t="shared" si="5"/>
        <v>0</v>
      </c>
      <c r="M198" s="41"/>
      <c r="N198" s="41"/>
    </row>
    <row r="199" spans="1:14" ht="23.25" customHeight="1" hidden="1">
      <c r="A199" s="33"/>
      <c r="B199" s="25"/>
      <c r="C199" s="26"/>
      <c r="D199" s="26"/>
      <c r="E199" s="33"/>
      <c r="F199" s="25"/>
      <c r="G199" s="26"/>
      <c r="H199" s="26"/>
      <c r="I199" s="26"/>
      <c r="J199" s="38" t="s">
        <v>298</v>
      </c>
      <c r="K199" s="39"/>
      <c r="L199" s="40">
        <f t="shared" si="5"/>
        <v>0</v>
      </c>
      <c r="M199" s="41"/>
      <c r="N199" s="41"/>
    </row>
    <row r="200" spans="1:14" ht="23.25" customHeight="1" hidden="1">
      <c r="A200" s="33">
        <v>2423</v>
      </c>
      <c r="B200" s="25" t="s">
        <v>357</v>
      </c>
      <c r="C200" s="26">
        <v>2</v>
      </c>
      <c r="D200" s="26">
        <v>3</v>
      </c>
      <c r="E200" s="33">
        <v>2423</v>
      </c>
      <c r="F200" s="25" t="s">
        <v>357</v>
      </c>
      <c r="G200" s="26">
        <v>2</v>
      </c>
      <c r="H200" s="26">
        <v>3</v>
      </c>
      <c r="I200" s="26"/>
      <c r="J200" s="38" t="s">
        <v>619</v>
      </c>
      <c r="K200" s="51" t="s">
        <v>620</v>
      </c>
      <c r="L200" s="40">
        <f t="shared" si="5"/>
        <v>0</v>
      </c>
      <c r="M200" s="41">
        <f>SUM(M202:M203)</f>
        <v>0</v>
      </c>
      <c r="N200" s="41">
        <f>SUM(N202:N203)</f>
        <v>0</v>
      </c>
    </row>
    <row r="201" spans="1:14" ht="23.25" customHeight="1" hidden="1">
      <c r="A201" s="33"/>
      <c r="B201" s="25"/>
      <c r="C201" s="26"/>
      <c r="D201" s="26"/>
      <c r="E201" s="33"/>
      <c r="F201" s="25"/>
      <c r="G201" s="26"/>
      <c r="H201" s="26"/>
      <c r="I201" s="26"/>
      <c r="J201" s="38" t="s">
        <v>297</v>
      </c>
      <c r="K201" s="39"/>
      <c r="L201" s="40">
        <f t="shared" si="5"/>
        <v>0</v>
      </c>
      <c r="M201" s="41"/>
      <c r="N201" s="41"/>
    </row>
    <row r="202" spans="1:14" ht="23.25" customHeight="1" hidden="1">
      <c r="A202" s="33"/>
      <c r="B202" s="25"/>
      <c r="C202" s="26"/>
      <c r="D202" s="26"/>
      <c r="E202" s="33"/>
      <c r="F202" s="25"/>
      <c r="G202" s="26"/>
      <c r="H202" s="26"/>
      <c r="I202" s="26"/>
      <c r="J202" s="38" t="s">
        <v>298</v>
      </c>
      <c r="K202" s="39"/>
      <c r="L202" s="40">
        <f t="shared" si="5"/>
        <v>0</v>
      </c>
      <c r="M202" s="41"/>
      <c r="N202" s="41"/>
    </row>
    <row r="203" spans="1:14" ht="23.25" customHeight="1" hidden="1">
      <c r="A203" s="33"/>
      <c r="B203" s="25"/>
      <c r="C203" s="26"/>
      <c r="D203" s="26"/>
      <c r="E203" s="33"/>
      <c r="F203" s="25"/>
      <c r="G203" s="26"/>
      <c r="H203" s="26"/>
      <c r="I203" s="26"/>
      <c r="J203" s="38" t="s">
        <v>298</v>
      </c>
      <c r="K203" s="39"/>
      <c r="L203" s="40">
        <f t="shared" si="5"/>
        <v>0</v>
      </c>
      <c r="M203" s="41"/>
      <c r="N203" s="41"/>
    </row>
    <row r="204" spans="1:14" ht="23.25" customHeight="1" hidden="1">
      <c r="A204" s="33">
        <v>2424</v>
      </c>
      <c r="B204" s="25" t="s">
        <v>357</v>
      </c>
      <c r="C204" s="26">
        <v>2</v>
      </c>
      <c r="D204" s="26">
        <v>4</v>
      </c>
      <c r="E204" s="33">
        <v>2424</v>
      </c>
      <c r="F204" s="25" t="s">
        <v>357</v>
      </c>
      <c r="G204" s="26">
        <v>2</v>
      </c>
      <c r="H204" s="26">
        <v>4</v>
      </c>
      <c r="I204" s="26"/>
      <c r="J204" s="38" t="s">
        <v>358</v>
      </c>
      <c r="K204" s="51"/>
      <c r="L204" s="40">
        <f t="shared" si="5"/>
        <v>0</v>
      </c>
      <c r="M204" s="41">
        <f>SUM(M206:M207)</f>
        <v>0</v>
      </c>
      <c r="N204" s="41">
        <f>SUM(N206:N207)</f>
        <v>0</v>
      </c>
    </row>
    <row r="205" spans="1:14" ht="23.25" customHeight="1" hidden="1">
      <c r="A205" s="33"/>
      <c r="B205" s="25"/>
      <c r="C205" s="26"/>
      <c r="D205" s="26"/>
      <c r="E205" s="33"/>
      <c r="F205" s="25"/>
      <c r="G205" s="26"/>
      <c r="H205" s="26"/>
      <c r="I205" s="26"/>
      <c r="J205" s="38" t="s">
        <v>297</v>
      </c>
      <c r="K205" s="39"/>
      <c r="L205" s="40">
        <f t="shared" si="5"/>
        <v>0</v>
      </c>
      <c r="M205" s="41"/>
      <c r="N205" s="41"/>
    </row>
    <row r="206" spans="1:14" ht="23.25" customHeight="1" hidden="1">
      <c r="A206" s="33"/>
      <c r="B206" s="25"/>
      <c r="C206" s="26"/>
      <c r="D206" s="26"/>
      <c r="E206" s="33"/>
      <c r="F206" s="25"/>
      <c r="G206" s="26"/>
      <c r="H206" s="26"/>
      <c r="I206" s="26"/>
      <c r="J206" s="38" t="s">
        <v>298</v>
      </c>
      <c r="K206" s="39"/>
      <c r="L206" s="40">
        <f t="shared" si="5"/>
        <v>0</v>
      </c>
      <c r="M206" s="41"/>
      <c r="N206" s="41"/>
    </row>
    <row r="207" spans="1:14" ht="23.25" customHeight="1" hidden="1">
      <c r="A207" s="33"/>
      <c r="B207" s="25"/>
      <c r="C207" s="26"/>
      <c r="D207" s="26"/>
      <c r="E207" s="33"/>
      <c r="F207" s="25"/>
      <c r="G207" s="26"/>
      <c r="H207" s="26"/>
      <c r="I207" s="26"/>
      <c r="J207" s="38" t="s">
        <v>298</v>
      </c>
      <c r="K207" s="39"/>
      <c r="L207" s="40">
        <f t="shared" si="5"/>
        <v>0</v>
      </c>
      <c r="M207" s="41"/>
      <c r="N207" s="41"/>
    </row>
    <row r="208" spans="1:14" ht="23.25" customHeight="1" hidden="1">
      <c r="A208" s="33">
        <v>2430</v>
      </c>
      <c r="B208" s="25" t="s">
        <v>357</v>
      </c>
      <c r="C208" s="26">
        <v>3</v>
      </c>
      <c r="D208" s="26">
        <v>0</v>
      </c>
      <c r="E208" s="33">
        <v>2430</v>
      </c>
      <c r="F208" s="25" t="s">
        <v>357</v>
      </c>
      <c r="G208" s="26">
        <v>3</v>
      </c>
      <c r="H208" s="26">
        <v>0</v>
      </c>
      <c r="I208" s="26"/>
      <c r="J208" s="34" t="s">
        <v>818</v>
      </c>
      <c r="K208" s="35" t="s">
        <v>622</v>
      </c>
      <c r="L208" s="40">
        <f t="shared" si="5"/>
        <v>0</v>
      </c>
      <c r="M208" s="41">
        <f>SUM(M209,M213,M217,M221)</f>
        <v>0</v>
      </c>
      <c r="N208" s="41">
        <f>SUM(N209,N213,N217,N221)</f>
        <v>0</v>
      </c>
    </row>
    <row r="209" spans="1:14" ht="23.25" customHeight="1" hidden="1">
      <c r="A209" s="33">
        <v>2431</v>
      </c>
      <c r="B209" s="25" t="s">
        <v>357</v>
      </c>
      <c r="C209" s="26">
        <v>3</v>
      </c>
      <c r="D209" s="26">
        <v>1</v>
      </c>
      <c r="E209" s="33">
        <v>2431</v>
      </c>
      <c r="F209" s="25" t="s">
        <v>357</v>
      </c>
      <c r="G209" s="26">
        <v>3</v>
      </c>
      <c r="H209" s="26">
        <v>1</v>
      </c>
      <c r="I209" s="26"/>
      <c r="J209" s="38" t="s">
        <v>623</v>
      </c>
      <c r="K209" s="51" t="s">
        <v>624</v>
      </c>
      <c r="L209" s="40">
        <f t="shared" si="5"/>
        <v>0</v>
      </c>
      <c r="M209" s="41">
        <f>SUM(M211:M212)</f>
        <v>0</v>
      </c>
      <c r="N209" s="41">
        <f>SUM(N211:N212)</f>
        <v>0</v>
      </c>
    </row>
    <row r="210" spans="1:14" ht="23.25" customHeight="1" hidden="1">
      <c r="A210" s="33"/>
      <c r="B210" s="25"/>
      <c r="C210" s="26"/>
      <c r="D210" s="26"/>
      <c r="E210" s="33"/>
      <c r="F210" s="25"/>
      <c r="G210" s="26"/>
      <c r="H210" s="26"/>
      <c r="I210" s="26"/>
      <c r="J210" s="38" t="s">
        <v>297</v>
      </c>
      <c r="K210" s="39"/>
      <c r="L210" s="40">
        <f t="shared" si="5"/>
        <v>0</v>
      </c>
      <c r="M210" s="41"/>
      <c r="N210" s="41"/>
    </row>
    <row r="211" spans="1:14" ht="23.25" customHeight="1" hidden="1">
      <c r="A211" s="33"/>
      <c r="B211" s="25"/>
      <c r="C211" s="26"/>
      <c r="D211" s="26"/>
      <c r="E211" s="33"/>
      <c r="F211" s="25"/>
      <c r="G211" s="26"/>
      <c r="H211" s="26"/>
      <c r="I211" s="26"/>
      <c r="J211" s="38" t="s">
        <v>298</v>
      </c>
      <c r="K211" s="39"/>
      <c r="L211" s="40">
        <f t="shared" si="5"/>
        <v>0</v>
      </c>
      <c r="M211" s="41"/>
      <c r="N211" s="41"/>
    </row>
    <row r="212" spans="1:14" ht="23.25" customHeight="1" hidden="1">
      <c r="A212" s="33"/>
      <c r="B212" s="25"/>
      <c r="C212" s="26"/>
      <c r="D212" s="26"/>
      <c r="E212" s="33"/>
      <c r="F212" s="25"/>
      <c r="G212" s="26"/>
      <c r="H212" s="26"/>
      <c r="I212" s="26"/>
      <c r="J212" s="38" t="s">
        <v>298</v>
      </c>
      <c r="K212" s="39"/>
      <c r="L212" s="40">
        <f t="shared" si="5"/>
        <v>0</v>
      </c>
      <c r="M212" s="41"/>
      <c r="N212" s="41"/>
    </row>
    <row r="213" spans="1:14" ht="23.25" customHeight="1" hidden="1">
      <c r="A213" s="33">
        <v>2432</v>
      </c>
      <c r="B213" s="25" t="s">
        <v>357</v>
      </c>
      <c r="C213" s="26">
        <v>3</v>
      </c>
      <c r="D213" s="26">
        <v>2</v>
      </c>
      <c r="E213" s="33">
        <v>2432</v>
      </c>
      <c r="F213" s="25" t="s">
        <v>357</v>
      </c>
      <c r="G213" s="26">
        <v>3</v>
      </c>
      <c r="H213" s="26">
        <v>2</v>
      </c>
      <c r="I213" s="26"/>
      <c r="J213" s="38" t="s">
        <v>625</v>
      </c>
      <c r="K213" s="51" t="s">
        <v>626</v>
      </c>
      <c r="L213" s="40">
        <f t="shared" si="5"/>
        <v>0</v>
      </c>
      <c r="M213" s="41">
        <f>SUM(M215:M216)</f>
        <v>0</v>
      </c>
      <c r="N213" s="41">
        <f>SUM(N215:N216)</f>
        <v>0</v>
      </c>
    </row>
    <row r="214" spans="1:14" ht="23.25" customHeight="1" hidden="1">
      <c r="A214" s="33"/>
      <c r="B214" s="25"/>
      <c r="C214" s="26"/>
      <c r="D214" s="26"/>
      <c r="E214" s="33"/>
      <c r="F214" s="25"/>
      <c r="G214" s="26"/>
      <c r="H214" s="26"/>
      <c r="I214" s="26"/>
      <c r="J214" s="38" t="s">
        <v>297</v>
      </c>
      <c r="K214" s="39"/>
      <c r="L214" s="40">
        <f t="shared" si="5"/>
        <v>0</v>
      </c>
      <c r="M214" s="41"/>
      <c r="N214" s="41"/>
    </row>
    <row r="215" spans="1:14" ht="23.25" customHeight="1" hidden="1">
      <c r="A215" s="33"/>
      <c r="B215" s="25"/>
      <c r="C215" s="26"/>
      <c r="D215" s="26"/>
      <c r="E215" s="33"/>
      <c r="F215" s="25"/>
      <c r="G215" s="26"/>
      <c r="H215" s="26"/>
      <c r="I215" s="26"/>
      <c r="J215" s="38" t="s">
        <v>298</v>
      </c>
      <c r="K215" s="39"/>
      <c r="L215" s="40">
        <f t="shared" si="5"/>
        <v>0</v>
      </c>
      <c r="M215" s="41"/>
      <c r="N215" s="41"/>
    </row>
    <row r="216" spans="1:14" ht="23.25" customHeight="1" hidden="1">
      <c r="A216" s="33"/>
      <c r="B216" s="25"/>
      <c r="C216" s="26"/>
      <c r="D216" s="26"/>
      <c r="E216" s="33"/>
      <c r="F216" s="25"/>
      <c r="G216" s="26"/>
      <c r="H216" s="26"/>
      <c r="I216" s="26"/>
      <c r="J216" s="38" t="s">
        <v>298</v>
      </c>
      <c r="K216" s="39"/>
      <c r="L216" s="40">
        <f t="shared" si="5"/>
        <v>0</v>
      </c>
      <c r="M216" s="41"/>
      <c r="N216" s="41"/>
    </row>
    <row r="217" spans="1:14" ht="23.25" customHeight="1" hidden="1">
      <c r="A217" s="33">
        <v>2433</v>
      </c>
      <c r="B217" s="25" t="s">
        <v>357</v>
      </c>
      <c r="C217" s="26">
        <v>3</v>
      </c>
      <c r="D217" s="26">
        <v>3</v>
      </c>
      <c r="E217" s="33">
        <v>2433</v>
      </c>
      <c r="F217" s="25" t="s">
        <v>357</v>
      </c>
      <c r="G217" s="26">
        <v>3</v>
      </c>
      <c r="H217" s="26">
        <v>3</v>
      </c>
      <c r="I217" s="26"/>
      <c r="J217" s="38" t="s">
        <v>627</v>
      </c>
      <c r="K217" s="51" t="s">
        <v>628</v>
      </c>
      <c r="L217" s="40">
        <f t="shared" si="5"/>
        <v>0</v>
      </c>
      <c r="M217" s="41">
        <f>SUM(M219:M220)</f>
        <v>0</v>
      </c>
      <c r="N217" s="41">
        <f>SUM(N219:N220)</f>
        <v>0</v>
      </c>
    </row>
    <row r="218" spans="1:14" ht="23.25" customHeight="1" hidden="1">
      <c r="A218" s="33"/>
      <c r="B218" s="25"/>
      <c r="C218" s="26"/>
      <c r="D218" s="26"/>
      <c r="E218" s="33"/>
      <c r="F218" s="25"/>
      <c r="G218" s="26"/>
      <c r="H218" s="26"/>
      <c r="I218" s="26"/>
      <c r="J218" s="38" t="s">
        <v>297</v>
      </c>
      <c r="K218" s="39"/>
      <c r="L218" s="40">
        <f t="shared" si="5"/>
        <v>0</v>
      </c>
      <c r="M218" s="41"/>
      <c r="N218" s="41"/>
    </row>
    <row r="219" spans="1:14" ht="23.25" customHeight="1" hidden="1">
      <c r="A219" s="33"/>
      <c r="B219" s="25"/>
      <c r="C219" s="26"/>
      <c r="D219" s="26"/>
      <c r="E219" s="33"/>
      <c r="F219" s="25"/>
      <c r="G219" s="26"/>
      <c r="H219" s="26"/>
      <c r="I219" s="26"/>
      <c r="J219" s="38" t="s">
        <v>298</v>
      </c>
      <c r="K219" s="39"/>
      <c r="L219" s="40">
        <f t="shared" si="5"/>
        <v>0</v>
      </c>
      <c r="M219" s="41"/>
      <c r="N219" s="41"/>
    </row>
    <row r="220" spans="1:14" ht="23.25" customHeight="1" hidden="1">
      <c r="A220" s="33"/>
      <c r="B220" s="25"/>
      <c r="C220" s="26"/>
      <c r="D220" s="26"/>
      <c r="E220" s="33"/>
      <c r="F220" s="25"/>
      <c r="G220" s="26"/>
      <c r="H220" s="26"/>
      <c r="I220" s="26"/>
      <c r="J220" s="38" t="s">
        <v>298</v>
      </c>
      <c r="K220" s="39"/>
      <c r="L220" s="40">
        <f t="shared" si="5"/>
        <v>0</v>
      </c>
      <c r="M220" s="41"/>
      <c r="N220" s="41"/>
    </row>
    <row r="221" spans="1:14" ht="23.25" customHeight="1" hidden="1">
      <c r="A221" s="33">
        <v>2435</v>
      </c>
      <c r="B221" s="25"/>
      <c r="C221" s="26"/>
      <c r="D221" s="26"/>
      <c r="E221" s="33">
        <v>2435</v>
      </c>
      <c r="F221" s="25"/>
      <c r="G221" s="26"/>
      <c r="H221" s="26"/>
      <c r="I221" s="26"/>
      <c r="J221" s="38" t="s">
        <v>631</v>
      </c>
      <c r="K221" s="35"/>
      <c r="L221" s="40"/>
      <c r="M221" s="41">
        <f>SUM(M223:M224)</f>
        <v>0</v>
      </c>
      <c r="N221" s="41">
        <f>SUM(N223:N224)</f>
        <v>0</v>
      </c>
    </row>
    <row r="222" spans="1:14" ht="23.25" customHeight="1" hidden="1">
      <c r="A222" s="33"/>
      <c r="B222" s="25"/>
      <c r="C222" s="26"/>
      <c r="D222" s="26"/>
      <c r="E222" s="33"/>
      <c r="F222" s="25"/>
      <c r="G222" s="26"/>
      <c r="H222" s="26"/>
      <c r="I222" s="26"/>
      <c r="J222" s="38" t="s">
        <v>297</v>
      </c>
      <c r="K222" s="35"/>
      <c r="L222" s="40"/>
      <c r="M222" s="41"/>
      <c r="N222" s="41"/>
    </row>
    <row r="223" spans="1:14" ht="23.25" customHeight="1" hidden="1">
      <c r="A223" s="33"/>
      <c r="B223" s="25"/>
      <c r="C223" s="26"/>
      <c r="D223" s="26"/>
      <c r="E223" s="33"/>
      <c r="F223" s="25"/>
      <c r="G223" s="26"/>
      <c r="H223" s="26"/>
      <c r="I223" s="33">
        <v>5112</v>
      </c>
      <c r="J223" s="38" t="s">
        <v>284</v>
      </c>
      <c r="K223" s="35"/>
      <c r="L223" s="40"/>
      <c r="M223" s="41"/>
      <c r="N223" s="41"/>
    </row>
    <row r="224" spans="1:14" ht="23.25" customHeight="1" hidden="1">
      <c r="A224" s="33"/>
      <c r="B224" s="25"/>
      <c r="C224" s="26"/>
      <c r="D224" s="26"/>
      <c r="E224" s="33"/>
      <c r="F224" s="25"/>
      <c r="G224" s="26"/>
      <c r="H224" s="26"/>
      <c r="I224" s="33">
        <v>5134</v>
      </c>
      <c r="J224" s="58" t="s">
        <v>279</v>
      </c>
      <c r="K224" s="39"/>
      <c r="L224" s="40">
        <f>SUM(M224:N224)</f>
        <v>0</v>
      </c>
      <c r="M224" s="41"/>
      <c r="N224" s="41"/>
    </row>
    <row r="225" spans="1:14" ht="23.25" customHeight="1" hidden="1">
      <c r="A225" s="33">
        <v>2440</v>
      </c>
      <c r="B225" s="25" t="s">
        <v>357</v>
      </c>
      <c r="C225" s="26">
        <v>4</v>
      </c>
      <c r="D225" s="26">
        <v>0</v>
      </c>
      <c r="E225" s="33">
        <v>2440</v>
      </c>
      <c r="F225" s="25" t="s">
        <v>357</v>
      </c>
      <c r="G225" s="26">
        <v>4</v>
      </c>
      <c r="H225" s="26">
        <v>0</v>
      </c>
      <c r="I225" s="26"/>
      <c r="J225" s="34" t="s">
        <v>819</v>
      </c>
      <c r="K225" s="35" t="s">
        <v>636</v>
      </c>
      <c r="L225" s="40">
        <f aca="true" t="shared" si="6" ref="L225:L290">SUM(M225:N225)</f>
        <v>0</v>
      </c>
      <c r="M225" s="41">
        <f>SUM(M226,M230,M234)</f>
        <v>0</v>
      </c>
      <c r="N225" s="41">
        <f>SUM(N226)</f>
        <v>0</v>
      </c>
    </row>
    <row r="226" spans="1:14" ht="23.25" customHeight="1" hidden="1">
      <c r="A226" s="33">
        <v>2441</v>
      </c>
      <c r="B226" s="25" t="s">
        <v>357</v>
      </c>
      <c r="C226" s="26">
        <v>4</v>
      </c>
      <c r="D226" s="26">
        <v>1</v>
      </c>
      <c r="E226" s="33">
        <v>2441</v>
      </c>
      <c r="F226" s="25" t="s">
        <v>357</v>
      </c>
      <c r="G226" s="26">
        <v>4</v>
      </c>
      <c r="H226" s="26">
        <v>1</v>
      </c>
      <c r="I226" s="26"/>
      <c r="J226" s="38" t="s">
        <v>637</v>
      </c>
      <c r="K226" s="51" t="s">
        <v>638</v>
      </c>
      <c r="L226" s="40">
        <f t="shared" si="6"/>
        <v>0</v>
      </c>
      <c r="M226" s="41">
        <f>SUM(M228:M229)</f>
        <v>0</v>
      </c>
      <c r="N226" s="41">
        <f>SUM(N228:N229)</f>
        <v>0</v>
      </c>
    </row>
    <row r="227" spans="1:14" ht="23.25" customHeight="1" hidden="1">
      <c r="A227" s="33"/>
      <c r="B227" s="25"/>
      <c r="C227" s="26"/>
      <c r="D227" s="26"/>
      <c r="E227" s="33"/>
      <c r="F227" s="25"/>
      <c r="G227" s="26"/>
      <c r="H227" s="26"/>
      <c r="I227" s="26"/>
      <c r="J227" s="38" t="s">
        <v>297</v>
      </c>
      <c r="K227" s="39"/>
      <c r="L227" s="40">
        <f t="shared" si="6"/>
        <v>0</v>
      </c>
      <c r="M227" s="41"/>
      <c r="N227" s="41"/>
    </row>
    <row r="228" spans="1:14" ht="23.25" customHeight="1" hidden="1">
      <c r="A228" s="33"/>
      <c r="B228" s="25"/>
      <c r="C228" s="26"/>
      <c r="D228" s="26"/>
      <c r="E228" s="33"/>
      <c r="F228" s="25"/>
      <c r="G228" s="26"/>
      <c r="H228" s="26"/>
      <c r="I228" s="26"/>
      <c r="J228" s="38" t="s">
        <v>298</v>
      </c>
      <c r="K228" s="39"/>
      <c r="L228" s="40">
        <f t="shared" si="6"/>
        <v>0</v>
      </c>
      <c r="M228" s="41"/>
      <c r="N228" s="41"/>
    </row>
    <row r="229" spans="1:14" ht="23.25" customHeight="1" hidden="1">
      <c r="A229" s="33"/>
      <c r="B229" s="25"/>
      <c r="C229" s="26"/>
      <c r="D229" s="26"/>
      <c r="E229" s="33"/>
      <c r="F229" s="25"/>
      <c r="G229" s="26"/>
      <c r="H229" s="26"/>
      <c r="I229" s="26"/>
      <c r="J229" s="38" t="s">
        <v>298</v>
      </c>
      <c r="K229" s="39"/>
      <c r="L229" s="40">
        <f t="shared" si="6"/>
        <v>0</v>
      </c>
      <c r="M229" s="41"/>
      <c r="N229" s="41"/>
    </row>
    <row r="230" spans="1:14" ht="23.25" customHeight="1" hidden="1">
      <c r="A230" s="33">
        <v>2442</v>
      </c>
      <c r="B230" s="25" t="s">
        <v>357</v>
      </c>
      <c r="C230" s="26">
        <v>4</v>
      </c>
      <c r="D230" s="26">
        <v>2</v>
      </c>
      <c r="E230" s="33">
        <v>2442</v>
      </c>
      <c r="F230" s="25" t="s">
        <v>357</v>
      </c>
      <c r="G230" s="26">
        <v>4</v>
      </c>
      <c r="H230" s="26">
        <v>2</v>
      </c>
      <c r="I230" s="26"/>
      <c r="J230" s="38" t="s">
        <v>639</v>
      </c>
      <c r="K230" s="51" t="s">
        <v>640</v>
      </c>
      <c r="L230" s="40">
        <f t="shared" si="6"/>
        <v>0</v>
      </c>
      <c r="M230" s="41">
        <f>SUM(M232:M233)</f>
        <v>0</v>
      </c>
      <c r="N230" s="41">
        <f>SUM(N232:N233)</f>
        <v>0</v>
      </c>
    </row>
    <row r="231" spans="1:14" ht="23.25" customHeight="1" hidden="1">
      <c r="A231" s="33"/>
      <c r="B231" s="25"/>
      <c r="C231" s="26"/>
      <c r="D231" s="26"/>
      <c r="E231" s="33"/>
      <c r="F231" s="25"/>
      <c r="G231" s="26"/>
      <c r="H231" s="26"/>
      <c r="I231" s="26"/>
      <c r="J231" s="38" t="s">
        <v>297</v>
      </c>
      <c r="K231" s="39"/>
      <c r="L231" s="40">
        <f t="shared" si="6"/>
        <v>0</v>
      </c>
      <c r="M231" s="41"/>
      <c r="N231" s="41"/>
    </row>
    <row r="232" spans="1:14" ht="23.25" customHeight="1" hidden="1">
      <c r="A232" s="33"/>
      <c r="B232" s="25"/>
      <c r="C232" s="26"/>
      <c r="D232" s="26"/>
      <c r="E232" s="33"/>
      <c r="F232" s="25"/>
      <c r="G232" s="26"/>
      <c r="H232" s="26"/>
      <c r="I232" s="26"/>
      <c r="J232" s="38" t="s">
        <v>298</v>
      </c>
      <c r="K232" s="39"/>
      <c r="L232" s="40">
        <f t="shared" si="6"/>
        <v>0</v>
      </c>
      <c r="M232" s="41"/>
      <c r="N232" s="41"/>
    </row>
    <row r="233" spans="1:14" ht="23.25" customHeight="1" hidden="1">
      <c r="A233" s="33"/>
      <c r="B233" s="25"/>
      <c r="C233" s="26"/>
      <c r="D233" s="26"/>
      <c r="E233" s="33"/>
      <c r="F233" s="25"/>
      <c r="G233" s="26"/>
      <c r="H233" s="26"/>
      <c r="I233" s="26"/>
      <c r="J233" s="38" t="s">
        <v>298</v>
      </c>
      <c r="K233" s="39"/>
      <c r="L233" s="40">
        <f t="shared" si="6"/>
        <v>0</v>
      </c>
      <c r="M233" s="41"/>
      <c r="N233" s="41"/>
    </row>
    <row r="234" spans="1:14" ht="23.25" customHeight="1" hidden="1">
      <c r="A234" s="33">
        <v>2443</v>
      </c>
      <c r="B234" s="25" t="s">
        <v>357</v>
      </c>
      <c r="C234" s="26">
        <v>4</v>
      </c>
      <c r="D234" s="26">
        <v>3</v>
      </c>
      <c r="E234" s="33">
        <v>2443</v>
      </c>
      <c r="F234" s="25" t="s">
        <v>357</v>
      </c>
      <c r="G234" s="26">
        <v>4</v>
      </c>
      <c r="H234" s="26">
        <v>3</v>
      </c>
      <c r="I234" s="26"/>
      <c r="J234" s="38" t="s">
        <v>641</v>
      </c>
      <c r="K234" s="51" t="s">
        <v>642</v>
      </c>
      <c r="L234" s="40">
        <f t="shared" si="6"/>
        <v>0</v>
      </c>
      <c r="M234" s="41">
        <f>SUM(M236:M237)</f>
        <v>0</v>
      </c>
      <c r="N234" s="41">
        <f>SUM(N236:N237)</f>
        <v>0</v>
      </c>
    </row>
    <row r="235" spans="1:14" ht="23.25" customHeight="1" hidden="1">
      <c r="A235" s="33"/>
      <c r="B235" s="25"/>
      <c r="C235" s="26"/>
      <c r="D235" s="26"/>
      <c r="E235" s="33"/>
      <c r="F235" s="25"/>
      <c r="G235" s="26"/>
      <c r="H235" s="26"/>
      <c r="I235" s="26"/>
      <c r="J235" s="38" t="s">
        <v>297</v>
      </c>
      <c r="K235" s="39"/>
      <c r="L235" s="40">
        <f t="shared" si="6"/>
        <v>0</v>
      </c>
      <c r="M235" s="41"/>
      <c r="N235" s="41"/>
    </row>
    <row r="236" spans="1:14" ht="23.25" customHeight="1" hidden="1">
      <c r="A236" s="33"/>
      <c r="B236" s="25"/>
      <c r="C236" s="26"/>
      <c r="D236" s="26"/>
      <c r="E236" s="33"/>
      <c r="F236" s="25"/>
      <c r="G236" s="26"/>
      <c r="H236" s="26"/>
      <c r="I236" s="26"/>
      <c r="J236" s="38" t="s">
        <v>298</v>
      </c>
      <c r="K236" s="39"/>
      <c r="L236" s="40">
        <f t="shared" si="6"/>
        <v>0</v>
      </c>
      <c r="M236" s="41"/>
      <c r="N236" s="41"/>
    </row>
    <row r="237" spans="1:14" ht="23.25" customHeight="1" hidden="1">
      <c r="A237" s="33"/>
      <c r="B237" s="25"/>
      <c r="C237" s="26"/>
      <c r="D237" s="26"/>
      <c r="E237" s="33"/>
      <c r="F237" s="25"/>
      <c r="G237" s="26"/>
      <c r="H237" s="26"/>
      <c r="I237" s="26"/>
      <c r="J237" s="38" t="s">
        <v>298</v>
      </c>
      <c r="K237" s="39"/>
      <c r="L237" s="40">
        <f t="shared" si="6"/>
        <v>0</v>
      </c>
      <c r="M237" s="41"/>
      <c r="N237" s="41"/>
    </row>
    <row r="238" spans="1:14" ht="23.25" customHeight="1">
      <c r="A238" s="33">
        <v>2450</v>
      </c>
      <c r="B238" s="25" t="s">
        <v>357</v>
      </c>
      <c r="C238" s="26">
        <v>5</v>
      </c>
      <c r="D238" s="26">
        <v>0</v>
      </c>
      <c r="E238" s="33">
        <v>2450</v>
      </c>
      <c r="F238" s="25" t="s">
        <v>357</v>
      </c>
      <c r="G238" s="26">
        <v>5</v>
      </c>
      <c r="H238" s="26">
        <v>0</v>
      </c>
      <c r="I238" s="26"/>
      <c r="J238" s="34" t="s">
        <v>820</v>
      </c>
      <c r="K238" s="56" t="s">
        <v>644</v>
      </c>
      <c r="L238" s="40">
        <f t="shared" si="6"/>
        <v>148030.36</v>
      </c>
      <c r="M238" s="41">
        <f>SUM(M239,M244,M248,M252,M256)</f>
        <v>29349.88</v>
      </c>
      <c r="N238" s="41">
        <f>N241</f>
        <v>118680.47999999998</v>
      </c>
    </row>
    <row r="239" spans="1:14" ht="23.25" customHeight="1">
      <c r="A239" s="33">
        <v>2451</v>
      </c>
      <c r="B239" s="25" t="s">
        <v>357</v>
      </c>
      <c r="C239" s="26">
        <v>5</v>
      </c>
      <c r="D239" s="26">
        <v>1</v>
      </c>
      <c r="E239" s="33">
        <v>2451</v>
      </c>
      <c r="F239" s="25" t="s">
        <v>357</v>
      </c>
      <c r="G239" s="26">
        <v>5</v>
      </c>
      <c r="H239" s="26">
        <v>1</v>
      </c>
      <c r="I239" s="26"/>
      <c r="J239" s="38" t="s">
        <v>919</v>
      </c>
      <c r="K239" s="51" t="s">
        <v>646</v>
      </c>
      <c r="L239" s="40">
        <f t="shared" si="6"/>
        <v>148030.36</v>
      </c>
      <c r="M239" s="41">
        <f>M240</f>
        <v>29349.88</v>
      </c>
      <c r="N239" s="41">
        <f>N241</f>
        <v>118680.47999999998</v>
      </c>
    </row>
    <row r="240" spans="1:14" ht="23.25" customHeight="1">
      <c r="A240" s="33"/>
      <c r="B240" s="25"/>
      <c r="C240" s="26"/>
      <c r="D240" s="26"/>
      <c r="E240" s="33"/>
      <c r="F240" s="25"/>
      <c r="G240" s="26"/>
      <c r="H240" s="26"/>
      <c r="I240" s="26">
        <v>4251</v>
      </c>
      <c r="J240" s="38" t="s">
        <v>924</v>
      </c>
      <c r="K240" s="51"/>
      <c r="L240" s="40">
        <f>M240</f>
        <v>29349.88</v>
      </c>
      <c r="M240" s="41">
        <f>'[5]Բյուջե-2023'!$AE$31</f>
        <v>29349.88</v>
      </c>
      <c r="N240" s="41"/>
    </row>
    <row r="241" spans="1:14" ht="23.25" customHeight="1">
      <c r="A241" s="33"/>
      <c r="B241" s="25"/>
      <c r="C241" s="26"/>
      <c r="D241" s="26"/>
      <c r="E241" s="33"/>
      <c r="F241" s="25"/>
      <c r="G241" s="26"/>
      <c r="H241" s="26"/>
      <c r="I241" s="26">
        <v>5113</v>
      </c>
      <c r="J241" s="38" t="s">
        <v>726</v>
      </c>
      <c r="K241" s="51"/>
      <c r="L241" s="40">
        <f>N241</f>
        <v>118680.47999999998</v>
      </c>
      <c r="M241" s="41"/>
      <c r="N241" s="41">
        <f>'[5]Բյուջե-2023'!$BD$31</f>
        <v>118680.47999999998</v>
      </c>
    </row>
    <row r="242" spans="1:14" ht="23.25" customHeight="1" hidden="1">
      <c r="A242" s="33"/>
      <c r="B242" s="25"/>
      <c r="C242" s="26"/>
      <c r="D242" s="26"/>
      <c r="E242" s="33"/>
      <c r="F242" s="25"/>
      <c r="G242" s="26"/>
      <c r="H242" s="26"/>
      <c r="I242" s="26"/>
      <c r="J242" s="38" t="s">
        <v>297</v>
      </c>
      <c r="K242" s="39"/>
      <c r="L242" s="40">
        <f t="shared" si="6"/>
        <v>0</v>
      </c>
      <c r="M242" s="41"/>
      <c r="N242" s="41"/>
    </row>
    <row r="243" spans="1:18" ht="23.25" customHeight="1" hidden="1">
      <c r="A243" s="33"/>
      <c r="B243" s="25"/>
      <c r="C243" s="26"/>
      <c r="D243" s="26"/>
      <c r="E243" s="33"/>
      <c r="F243" s="25"/>
      <c r="G243" s="26"/>
      <c r="H243" s="26"/>
      <c r="I243" s="26"/>
      <c r="J243" s="38" t="s">
        <v>298</v>
      </c>
      <c r="K243" s="39"/>
      <c r="L243" s="40">
        <f t="shared" si="6"/>
        <v>0</v>
      </c>
      <c r="M243" s="41"/>
      <c r="N243" s="41"/>
      <c r="O243" s="7"/>
      <c r="P243" s="7"/>
      <c r="R243" s="7"/>
    </row>
    <row r="244" spans="1:14" ht="23.25" customHeight="1" hidden="1">
      <c r="A244" s="33">
        <v>2452</v>
      </c>
      <c r="B244" s="25" t="s">
        <v>357</v>
      </c>
      <c r="C244" s="26">
        <v>5</v>
      </c>
      <c r="D244" s="26">
        <v>2</v>
      </c>
      <c r="E244" s="33">
        <v>2452</v>
      </c>
      <c r="F244" s="25" t="s">
        <v>357</v>
      </c>
      <c r="G244" s="26">
        <v>5</v>
      </c>
      <c r="H244" s="26">
        <v>2</v>
      </c>
      <c r="I244" s="26"/>
      <c r="J244" s="38" t="s">
        <v>647</v>
      </c>
      <c r="K244" s="51" t="s">
        <v>648</v>
      </c>
      <c r="L244" s="40">
        <f t="shared" si="6"/>
        <v>0</v>
      </c>
      <c r="M244" s="41">
        <f>SUM(M246:M247)</f>
        <v>0</v>
      </c>
      <c r="N244" s="41">
        <f>SUM(N246:N247)</f>
        <v>0</v>
      </c>
    </row>
    <row r="245" spans="1:14" ht="23.25" customHeight="1" hidden="1">
      <c r="A245" s="33"/>
      <c r="B245" s="25"/>
      <c r="C245" s="26"/>
      <c r="D245" s="26"/>
      <c r="E245" s="33"/>
      <c r="F245" s="25"/>
      <c r="G245" s="26"/>
      <c r="H245" s="26"/>
      <c r="I245" s="26"/>
      <c r="J245" s="38" t="s">
        <v>297</v>
      </c>
      <c r="K245" s="39"/>
      <c r="L245" s="40">
        <f t="shared" si="6"/>
        <v>0</v>
      </c>
      <c r="M245" s="41"/>
      <c r="N245" s="41"/>
    </row>
    <row r="246" spans="1:14" ht="23.25" customHeight="1" hidden="1">
      <c r="A246" s="33"/>
      <c r="B246" s="25"/>
      <c r="C246" s="26"/>
      <c r="D246" s="26"/>
      <c r="E246" s="33"/>
      <c r="F246" s="25"/>
      <c r="G246" s="26"/>
      <c r="H246" s="26"/>
      <c r="I246" s="26"/>
      <c r="J246" s="38" t="s">
        <v>298</v>
      </c>
      <c r="K246" s="39"/>
      <c r="L246" s="40">
        <f t="shared" si="6"/>
        <v>0</v>
      </c>
      <c r="M246" s="41"/>
      <c r="N246" s="41"/>
    </row>
    <row r="247" spans="1:14" ht="23.25" customHeight="1" hidden="1">
      <c r="A247" s="33"/>
      <c r="B247" s="25"/>
      <c r="C247" s="26"/>
      <c r="D247" s="26"/>
      <c r="E247" s="33"/>
      <c r="F247" s="25"/>
      <c r="G247" s="26"/>
      <c r="H247" s="26"/>
      <c r="I247" s="26"/>
      <c r="J247" s="38" t="s">
        <v>298</v>
      </c>
      <c r="K247" s="39"/>
      <c r="L247" s="40">
        <f t="shared" si="6"/>
        <v>0</v>
      </c>
      <c r="M247" s="41"/>
      <c r="N247" s="41"/>
    </row>
    <row r="248" spans="1:14" ht="23.25" customHeight="1" hidden="1">
      <c r="A248" s="33">
        <v>2453</v>
      </c>
      <c r="B248" s="25" t="s">
        <v>357</v>
      </c>
      <c r="C248" s="26">
        <v>5</v>
      </c>
      <c r="D248" s="26">
        <v>3</v>
      </c>
      <c r="E248" s="33">
        <v>2453</v>
      </c>
      <c r="F248" s="25" t="s">
        <v>357</v>
      </c>
      <c r="G248" s="26">
        <v>5</v>
      </c>
      <c r="H248" s="26">
        <v>3</v>
      </c>
      <c r="I248" s="26"/>
      <c r="J248" s="38" t="s">
        <v>649</v>
      </c>
      <c r="K248" s="51" t="s">
        <v>650</v>
      </c>
      <c r="L248" s="40">
        <f t="shared" si="6"/>
        <v>0</v>
      </c>
      <c r="M248" s="41">
        <f>SUM(M250:M251)</f>
        <v>0</v>
      </c>
      <c r="N248" s="41">
        <f>SUM(N250:N251)</f>
        <v>0</v>
      </c>
    </row>
    <row r="249" spans="1:14" ht="23.25" customHeight="1" hidden="1">
      <c r="A249" s="33"/>
      <c r="B249" s="25"/>
      <c r="C249" s="26"/>
      <c r="D249" s="26"/>
      <c r="E249" s="33"/>
      <c r="F249" s="25"/>
      <c r="G249" s="26"/>
      <c r="H249" s="26"/>
      <c r="I249" s="26"/>
      <c r="J249" s="38" t="s">
        <v>297</v>
      </c>
      <c r="K249" s="39"/>
      <c r="L249" s="40">
        <f t="shared" si="6"/>
        <v>0</v>
      </c>
      <c r="M249" s="41"/>
      <c r="N249" s="41"/>
    </row>
    <row r="250" spans="1:14" ht="23.25" customHeight="1" hidden="1">
      <c r="A250" s="33"/>
      <c r="B250" s="25"/>
      <c r="C250" s="26"/>
      <c r="D250" s="26"/>
      <c r="E250" s="33"/>
      <c r="F250" s="25"/>
      <c r="G250" s="26"/>
      <c r="H250" s="26"/>
      <c r="I250" s="26"/>
      <c r="J250" s="38" t="s">
        <v>298</v>
      </c>
      <c r="K250" s="39"/>
      <c r="L250" s="40">
        <f t="shared" si="6"/>
        <v>0</v>
      </c>
      <c r="M250" s="41"/>
      <c r="N250" s="41"/>
    </row>
    <row r="251" spans="1:14" ht="23.25" customHeight="1" hidden="1">
      <c r="A251" s="33"/>
      <c r="B251" s="25"/>
      <c r="C251" s="26"/>
      <c r="D251" s="26"/>
      <c r="E251" s="33"/>
      <c r="F251" s="25"/>
      <c r="G251" s="26"/>
      <c r="H251" s="26"/>
      <c r="I251" s="26"/>
      <c r="J251" s="38" t="s">
        <v>298</v>
      </c>
      <c r="K251" s="39"/>
      <c r="L251" s="40">
        <f t="shared" si="6"/>
        <v>0</v>
      </c>
      <c r="M251" s="41"/>
      <c r="N251" s="41"/>
    </row>
    <row r="252" spans="1:14" ht="23.25" customHeight="1" hidden="1">
      <c r="A252" s="33">
        <v>2454</v>
      </c>
      <c r="B252" s="25" t="s">
        <v>357</v>
      </c>
      <c r="C252" s="26">
        <v>5</v>
      </c>
      <c r="D252" s="26">
        <v>4</v>
      </c>
      <c r="E252" s="33">
        <v>2454</v>
      </c>
      <c r="F252" s="25" t="s">
        <v>357</v>
      </c>
      <c r="G252" s="26">
        <v>5</v>
      </c>
      <c r="H252" s="26">
        <v>4</v>
      </c>
      <c r="I252" s="26"/>
      <c r="J252" s="38" t="s">
        <v>651</v>
      </c>
      <c r="K252" s="51" t="s">
        <v>652</v>
      </c>
      <c r="L252" s="40">
        <f t="shared" si="6"/>
        <v>0</v>
      </c>
      <c r="M252" s="41">
        <f>SUM(M254:M255)</f>
        <v>0</v>
      </c>
      <c r="N252" s="41">
        <f>SUM(N254:N255)</f>
        <v>0</v>
      </c>
    </row>
    <row r="253" spans="1:14" ht="23.25" customHeight="1" hidden="1">
      <c r="A253" s="33"/>
      <c r="B253" s="25"/>
      <c r="C253" s="26"/>
      <c r="D253" s="26"/>
      <c r="E253" s="33"/>
      <c r="F253" s="25"/>
      <c r="G253" s="26"/>
      <c r="H253" s="26"/>
      <c r="I253" s="26"/>
      <c r="J253" s="38" t="s">
        <v>297</v>
      </c>
      <c r="K253" s="39"/>
      <c r="L253" s="40">
        <f t="shared" si="6"/>
        <v>0</v>
      </c>
      <c r="M253" s="41"/>
      <c r="N253" s="41"/>
    </row>
    <row r="254" spans="1:14" ht="23.25" customHeight="1" hidden="1">
      <c r="A254" s="33"/>
      <c r="B254" s="25"/>
      <c r="C254" s="26"/>
      <c r="D254" s="26"/>
      <c r="E254" s="33"/>
      <c r="F254" s="25"/>
      <c r="G254" s="26"/>
      <c r="H254" s="26"/>
      <c r="I254" s="26"/>
      <c r="J254" s="38" t="s">
        <v>298</v>
      </c>
      <c r="K254" s="39"/>
      <c r="L254" s="40">
        <f t="shared" si="6"/>
        <v>0</v>
      </c>
      <c r="M254" s="41"/>
      <c r="N254" s="41"/>
    </row>
    <row r="255" spans="1:14" ht="23.25" customHeight="1" hidden="1">
      <c r="A255" s="33"/>
      <c r="B255" s="25"/>
      <c r="C255" s="26"/>
      <c r="D255" s="26"/>
      <c r="E255" s="33"/>
      <c r="F255" s="25"/>
      <c r="G255" s="26"/>
      <c r="H255" s="26"/>
      <c r="I255" s="26"/>
      <c r="J255" s="38" t="s">
        <v>298</v>
      </c>
      <c r="K255" s="39"/>
      <c r="L255" s="40">
        <f t="shared" si="6"/>
        <v>0</v>
      </c>
      <c r="M255" s="41"/>
      <c r="N255" s="41"/>
    </row>
    <row r="256" spans="1:14" ht="23.25" customHeight="1" hidden="1">
      <c r="A256" s="33">
        <v>2455</v>
      </c>
      <c r="B256" s="25" t="s">
        <v>357</v>
      </c>
      <c r="C256" s="26">
        <v>5</v>
      </c>
      <c r="D256" s="26">
        <v>5</v>
      </c>
      <c r="E256" s="33">
        <v>2455</v>
      </c>
      <c r="F256" s="25" t="s">
        <v>357</v>
      </c>
      <c r="G256" s="26">
        <v>5</v>
      </c>
      <c r="H256" s="26">
        <v>5</v>
      </c>
      <c r="I256" s="26"/>
      <c r="J256" s="38" t="s">
        <v>653</v>
      </c>
      <c r="K256" s="51" t="s">
        <v>654</v>
      </c>
      <c r="L256" s="40">
        <f t="shared" si="6"/>
        <v>0</v>
      </c>
      <c r="M256" s="41">
        <f>SUM(M258:M259)</f>
        <v>0</v>
      </c>
      <c r="N256" s="41">
        <f>SUM(N258:N259)</f>
        <v>0</v>
      </c>
    </row>
    <row r="257" spans="1:14" ht="23.25" customHeight="1" hidden="1">
      <c r="A257" s="33"/>
      <c r="B257" s="25"/>
      <c r="C257" s="26"/>
      <c r="D257" s="26"/>
      <c r="E257" s="33"/>
      <c r="F257" s="25"/>
      <c r="G257" s="26"/>
      <c r="H257" s="26"/>
      <c r="I257" s="26"/>
      <c r="J257" s="38" t="s">
        <v>297</v>
      </c>
      <c r="K257" s="39"/>
      <c r="L257" s="40">
        <f t="shared" si="6"/>
        <v>0</v>
      </c>
      <c r="M257" s="41"/>
      <c r="N257" s="41"/>
    </row>
    <row r="258" spans="1:14" ht="23.25" customHeight="1" hidden="1">
      <c r="A258" s="33"/>
      <c r="B258" s="25"/>
      <c r="C258" s="26"/>
      <c r="D258" s="26"/>
      <c r="E258" s="33"/>
      <c r="F258" s="25"/>
      <c r="G258" s="26"/>
      <c r="H258" s="26"/>
      <c r="I258" s="26"/>
      <c r="J258" s="38" t="s">
        <v>298</v>
      </c>
      <c r="K258" s="39"/>
      <c r="L258" s="40">
        <f t="shared" si="6"/>
        <v>0</v>
      </c>
      <c r="M258" s="41"/>
      <c r="N258" s="41"/>
    </row>
    <row r="259" spans="1:14" ht="23.25" customHeight="1" hidden="1">
      <c r="A259" s="33"/>
      <c r="B259" s="25"/>
      <c r="C259" s="26"/>
      <c r="D259" s="26"/>
      <c r="E259" s="33"/>
      <c r="F259" s="25"/>
      <c r="G259" s="26"/>
      <c r="H259" s="26"/>
      <c r="I259" s="26"/>
      <c r="J259" s="38" t="s">
        <v>298</v>
      </c>
      <c r="K259" s="39"/>
      <c r="L259" s="40">
        <f t="shared" si="6"/>
        <v>0</v>
      </c>
      <c r="M259" s="41"/>
      <c r="N259" s="41"/>
    </row>
    <row r="260" spans="1:14" ht="23.25" customHeight="1" hidden="1">
      <c r="A260" s="33">
        <v>2460</v>
      </c>
      <c r="B260" s="25" t="s">
        <v>357</v>
      </c>
      <c r="C260" s="26">
        <v>6</v>
      </c>
      <c r="D260" s="26">
        <v>0</v>
      </c>
      <c r="E260" s="33">
        <v>2460</v>
      </c>
      <c r="F260" s="25" t="s">
        <v>357</v>
      </c>
      <c r="G260" s="26">
        <v>6</v>
      </c>
      <c r="H260" s="26">
        <v>0</v>
      </c>
      <c r="I260" s="26"/>
      <c r="J260" s="34" t="s">
        <v>821</v>
      </c>
      <c r="K260" s="35" t="s">
        <v>656</v>
      </c>
      <c r="L260" s="40">
        <f t="shared" si="6"/>
        <v>0</v>
      </c>
      <c r="M260" s="41">
        <f>SUM(M261)</f>
        <v>0</v>
      </c>
      <c r="N260" s="41">
        <f>SUM(N261)</f>
        <v>0</v>
      </c>
    </row>
    <row r="261" spans="1:14" ht="23.25" customHeight="1" hidden="1">
      <c r="A261" s="33">
        <v>2461</v>
      </c>
      <c r="B261" s="25" t="s">
        <v>357</v>
      </c>
      <c r="C261" s="26">
        <v>6</v>
      </c>
      <c r="D261" s="26">
        <v>1</v>
      </c>
      <c r="E261" s="33">
        <v>2461</v>
      </c>
      <c r="F261" s="25" t="s">
        <v>357</v>
      </c>
      <c r="G261" s="26">
        <v>6</v>
      </c>
      <c r="H261" s="26">
        <v>1</v>
      </c>
      <c r="I261" s="26"/>
      <c r="J261" s="38" t="s">
        <v>657</v>
      </c>
      <c r="K261" s="51" t="s">
        <v>656</v>
      </c>
      <c r="L261" s="40">
        <f t="shared" si="6"/>
        <v>0</v>
      </c>
      <c r="M261" s="41">
        <f>SUM(M263:M264)</f>
        <v>0</v>
      </c>
      <c r="N261" s="41">
        <f>SUM(N263:N264)</f>
        <v>0</v>
      </c>
    </row>
    <row r="262" spans="1:14" ht="23.25" customHeight="1" hidden="1">
      <c r="A262" s="33"/>
      <c r="B262" s="25"/>
      <c r="C262" s="26"/>
      <c r="D262" s="26"/>
      <c r="E262" s="33"/>
      <c r="F262" s="25"/>
      <c r="G262" s="26"/>
      <c r="H262" s="26"/>
      <c r="I262" s="26"/>
      <c r="J262" s="38" t="s">
        <v>297</v>
      </c>
      <c r="K262" s="39"/>
      <c r="L262" s="40">
        <f t="shared" si="6"/>
        <v>0</v>
      </c>
      <c r="M262" s="41"/>
      <c r="N262" s="41"/>
    </row>
    <row r="263" spans="1:14" ht="23.25" customHeight="1" hidden="1">
      <c r="A263" s="33"/>
      <c r="B263" s="25"/>
      <c r="C263" s="26"/>
      <c r="D263" s="26"/>
      <c r="E263" s="33"/>
      <c r="F263" s="25"/>
      <c r="G263" s="26"/>
      <c r="H263" s="26"/>
      <c r="I263" s="26"/>
      <c r="J263" s="38" t="s">
        <v>298</v>
      </c>
      <c r="K263" s="39"/>
      <c r="L263" s="40">
        <f t="shared" si="6"/>
        <v>0</v>
      </c>
      <c r="M263" s="41"/>
      <c r="N263" s="41"/>
    </row>
    <row r="264" spans="1:14" ht="23.25" customHeight="1" hidden="1">
      <c r="A264" s="33"/>
      <c r="B264" s="25"/>
      <c r="C264" s="26"/>
      <c r="D264" s="26"/>
      <c r="E264" s="33"/>
      <c r="F264" s="25"/>
      <c r="G264" s="26"/>
      <c r="H264" s="26"/>
      <c r="I264" s="26"/>
      <c r="J264" s="38" t="s">
        <v>298</v>
      </c>
      <c r="K264" s="39"/>
      <c r="L264" s="40">
        <f t="shared" si="6"/>
        <v>0</v>
      </c>
      <c r="M264" s="41"/>
      <c r="N264" s="41"/>
    </row>
    <row r="265" spans="1:14" ht="23.25" customHeight="1" hidden="1">
      <c r="A265" s="33">
        <v>2470</v>
      </c>
      <c r="B265" s="25" t="s">
        <v>357</v>
      </c>
      <c r="C265" s="26">
        <v>7</v>
      </c>
      <c r="D265" s="26">
        <v>0</v>
      </c>
      <c r="E265" s="33">
        <v>2470</v>
      </c>
      <c r="F265" s="25" t="s">
        <v>357</v>
      </c>
      <c r="G265" s="26">
        <v>7</v>
      </c>
      <c r="H265" s="26">
        <v>0</v>
      </c>
      <c r="I265" s="26"/>
      <c r="J265" s="34" t="s">
        <v>822</v>
      </c>
      <c r="K265" s="56" t="s">
        <v>659</v>
      </c>
      <c r="L265" s="40">
        <f t="shared" si="6"/>
        <v>0</v>
      </c>
      <c r="M265" s="41">
        <f>SUM(M266,M270,M274,M278)</f>
        <v>0</v>
      </c>
      <c r="N265" s="41">
        <f>SUM(N266,N270,N274,N278)</f>
        <v>0</v>
      </c>
    </row>
    <row r="266" spans="1:14" ht="23.25" customHeight="1" hidden="1">
      <c r="A266" s="33">
        <v>2471</v>
      </c>
      <c r="B266" s="25" t="s">
        <v>357</v>
      </c>
      <c r="C266" s="26">
        <v>7</v>
      </c>
      <c r="D266" s="26">
        <v>1</v>
      </c>
      <c r="E266" s="33">
        <v>2471</v>
      </c>
      <c r="F266" s="25" t="s">
        <v>357</v>
      </c>
      <c r="G266" s="26">
        <v>7</v>
      </c>
      <c r="H266" s="26">
        <v>1</v>
      </c>
      <c r="I266" s="26"/>
      <c r="J266" s="38" t="s">
        <v>660</v>
      </c>
      <c r="K266" s="51" t="s">
        <v>661</v>
      </c>
      <c r="L266" s="40">
        <f t="shared" si="6"/>
        <v>0</v>
      </c>
      <c r="M266" s="41">
        <f>SUM(M268:M269)</f>
        <v>0</v>
      </c>
      <c r="N266" s="41">
        <f>SUM(N268:N269)</f>
        <v>0</v>
      </c>
    </row>
    <row r="267" spans="1:14" ht="23.25" customHeight="1" hidden="1">
      <c r="A267" s="33"/>
      <c r="B267" s="25"/>
      <c r="C267" s="26"/>
      <c r="D267" s="26"/>
      <c r="E267" s="33"/>
      <c r="F267" s="25"/>
      <c r="G267" s="26"/>
      <c r="H267" s="26"/>
      <c r="I267" s="26"/>
      <c r="J267" s="38" t="s">
        <v>297</v>
      </c>
      <c r="K267" s="39"/>
      <c r="L267" s="40">
        <f t="shared" si="6"/>
        <v>0</v>
      </c>
      <c r="M267" s="41"/>
      <c r="N267" s="41"/>
    </row>
    <row r="268" spans="1:14" ht="23.25" customHeight="1" hidden="1">
      <c r="A268" s="33"/>
      <c r="B268" s="25"/>
      <c r="C268" s="26"/>
      <c r="D268" s="26"/>
      <c r="E268" s="33"/>
      <c r="F268" s="25"/>
      <c r="G268" s="26"/>
      <c r="H268" s="26"/>
      <c r="I268" s="26"/>
      <c r="J268" s="38" t="s">
        <v>298</v>
      </c>
      <c r="K268" s="39"/>
      <c r="L268" s="40">
        <f t="shared" si="6"/>
        <v>0</v>
      </c>
      <c r="M268" s="41"/>
      <c r="N268" s="41"/>
    </row>
    <row r="269" spans="1:14" ht="23.25" customHeight="1" hidden="1">
      <c r="A269" s="33"/>
      <c r="B269" s="25"/>
      <c r="C269" s="26"/>
      <c r="D269" s="26"/>
      <c r="E269" s="33"/>
      <c r="F269" s="25"/>
      <c r="G269" s="26"/>
      <c r="H269" s="26"/>
      <c r="I269" s="26"/>
      <c r="J269" s="38" t="s">
        <v>298</v>
      </c>
      <c r="K269" s="39"/>
      <c r="L269" s="40">
        <f t="shared" si="6"/>
        <v>0</v>
      </c>
      <c r="M269" s="41"/>
      <c r="N269" s="41"/>
    </row>
    <row r="270" spans="1:14" ht="23.25" customHeight="1" hidden="1">
      <c r="A270" s="33">
        <v>2472</v>
      </c>
      <c r="B270" s="25" t="s">
        <v>357</v>
      </c>
      <c r="C270" s="26">
        <v>7</v>
      </c>
      <c r="D270" s="26">
        <v>2</v>
      </c>
      <c r="E270" s="33">
        <v>2472</v>
      </c>
      <c r="F270" s="25" t="s">
        <v>357</v>
      </c>
      <c r="G270" s="26">
        <v>7</v>
      </c>
      <c r="H270" s="26">
        <v>2</v>
      </c>
      <c r="I270" s="26"/>
      <c r="J270" s="38" t="s">
        <v>662</v>
      </c>
      <c r="K270" s="59" t="s">
        <v>663</v>
      </c>
      <c r="L270" s="40">
        <f t="shared" si="6"/>
        <v>0</v>
      </c>
      <c r="M270" s="41">
        <f>SUM(M272:M273)</f>
        <v>0</v>
      </c>
      <c r="N270" s="41">
        <f>SUM(N272:N273)</f>
        <v>0</v>
      </c>
    </row>
    <row r="271" spans="1:14" ht="23.25" customHeight="1" hidden="1">
      <c r="A271" s="33"/>
      <c r="B271" s="25"/>
      <c r="C271" s="26"/>
      <c r="D271" s="26"/>
      <c r="E271" s="33"/>
      <c r="F271" s="25"/>
      <c r="G271" s="26"/>
      <c r="H271" s="26"/>
      <c r="I271" s="26"/>
      <c r="J271" s="38" t="s">
        <v>297</v>
      </c>
      <c r="K271" s="39"/>
      <c r="L271" s="40">
        <f t="shared" si="6"/>
        <v>0</v>
      </c>
      <c r="M271" s="41"/>
      <c r="N271" s="41"/>
    </row>
    <row r="272" spans="1:14" ht="23.25" customHeight="1" hidden="1">
      <c r="A272" s="33"/>
      <c r="B272" s="25"/>
      <c r="C272" s="26"/>
      <c r="D272" s="26"/>
      <c r="E272" s="33"/>
      <c r="F272" s="25"/>
      <c r="G272" s="26"/>
      <c r="H272" s="26"/>
      <c r="I272" s="26"/>
      <c r="J272" s="38" t="s">
        <v>298</v>
      </c>
      <c r="K272" s="39"/>
      <c r="L272" s="40">
        <f t="shared" si="6"/>
        <v>0</v>
      </c>
      <c r="M272" s="41"/>
      <c r="N272" s="41"/>
    </row>
    <row r="273" spans="1:14" ht="23.25" customHeight="1" hidden="1">
      <c r="A273" s="33"/>
      <c r="B273" s="25"/>
      <c r="C273" s="26"/>
      <c r="D273" s="26"/>
      <c r="E273" s="33"/>
      <c r="F273" s="25"/>
      <c r="G273" s="26"/>
      <c r="H273" s="26"/>
      <c r="I273" s="26"/>
      <c r="J273" s="38" t="s">
        <v>298</v>
      </c>
      <c r="K273" s="39"/>
      <c r="L273" s="40">
        <f t="shared" si="6"/>
        <v>0</v>
      </c>
      <c r="M273" s="41"/>
      <c r="N273" s="41"/>
    </row>
    <row r="274" spans="1:14" ht="23.25" customHeight="1" hidden="1">
      <c r="A274" s="33">
        <v>2473</v>
      </c>
      <c r="B274" s="25" t="s">
        <v>357</v>
      </c>
      <c r="C274" s="26">
        <v>7</v>
      </c>
      <c r="D274" s="26">
        <v>3</v>
      </c>
      <c r="E274" s="33">
        <v>2473</v>
      </c>
      <c r="F274" s="25" t="s">
        <v>357</v>
      </c>
      <c r="G274" s="26">
        <v>7</v>
      </c>
      <c r="H274" s="26">
        <v>3</v>
      </c>
      <c r="I274" s="26"/>
      <c r="J274" s="38" t="s">
        <v>664</v>
      </c>
      <c r="K274" s="51" t="s">
        <v>665</v>
      </c>
      <c r="L274" s="40">
        <f t="shared" si="6"/>
        <v>0</v>
      </c>
      <c r="M274" s="41">
        <f>SUM(M276:M277)</f>
        <v>0</v>
      </c>
      <c r="N274" s="41">
        <f>SUM(N276:N277)</f>
        <v>0</v>
      </c>
    </row>
    <row r="275" spans="1:14" ht="23.25" customHeight="1" hidden="1">
      <c r="A275" s="33"/>
      <c r="B275" s="25"/>
      <c r="C275" s="26"/>
      <c r="D275" s="26"/>
      <c r="E275" s="33"/>
      <c r="F275" s="25"/>
      <c r="G275" s="26"/>
      <c r="H275" s="26"/>
      <c r="I275" s="26"/>
      <c r="J275" s="38" t="s">
        <v>297</v>
      </c>
      <c r="K275" s="39"/>
      <c r="L275" s="40">
        <f t="shared" si="6"/>
        <v>0</v>
      </c>
      <c r="M275" s="41"/>
      <c r="N275" s="41"/>
    </row>
    <row r="276" spans="1:14" ht="23.25" customHeight="1" hidden="1">
      <c r="A276" s="33"/>
      <c r="B276" s="25"/>
      <c r="C276" s="26"/>
      <c r="D276" s="26"/>
      <c r="E276" s="33"/>
      <c r="F276" s="25"/>
      <c r="G276" s="26"/>
      <c r="H276" s="26"/>
      <c r="I276" s="26"/>
      <c r="J276" s="38" t="s">
        <v>298</v>
      </c>
      <c r="K276" s="39"/>
      <c r="L276" s="40">
        <f t="shared" si="6"/>
        <v>0</v>
      </c>
      <c r="M276" s="41"/>
      <c r="N276" s="41"/>
    </row>
    <row r="277" spans="1:14" ht="23.25" customHeight="1" hidden="1">
      <c r="A277" s="33"/>
      <c r="B277" s="25"/>
      <c r="C277" s="26"/>
      <c r="D277" s="26"/>
      <c r="E277" s="33"/>
      <c r="F277" s="25"/>
      <c r="G277" s="26"/>
      <c r="H277" s="26"/>
      <c r="I277" s="26"/>
      <c r="J277" s="38" t="s">
        <v>298</v>
      </c>
      <c r="K277" s="39"/>
      <c r="L277" s="40">
        <f t="shared" si="6"/>
        <v>0</v>
      </c>
      <c r="M277" s="41"/>
      <c r="N277" s="41"/>
    </row>
    <row r="278" spans="1:14" ht="23.25" customHeight="1" hidden="1">
      <c r="A278" s="33">
        <v>2474</v>
      </c>
      <c r="B278" s="25" t="s">
        <v>357</v>
      </c>
      <c r="C278" s="26">
        <v>7</v>
      </c>
      <c r="D278" s="26">
        <v>4</v>
      </c>
      <c r="E278" s="33">
        <v>2474</v>
      </c>
      <c r="F278" s="25" t="s">
        <v>357</v>
      </c>
      <c r="G278" s="26">
        <v>7</v>
      </c>
      <c r="H278" s="26">
        <v>4</v>
      </c>
      <c r="I278" s="26"/>
      <c r="J278" s="38" t="s">
        <v>666</v>
      </c>
      <c r="K278" s="39" t="s">
        <v>667</v>
      </c>
      <c r="L278" s="40">
        <f t="shared" si="6"/>
        <v>0</v>
      </c>
      <c r="M278" s="41">
        <f>SUM(M280:M281)</f>
        <v>0</v>
      </c>
      <c r="N278" s="41">
        <f>SUM(N280:N281)</f>
        <v>0</v>
      </c>
    </row>
    <row r="279" spans="1:14" ht="23.25" customHeight="1" hidden="1">
      <c r="A279" s="33"/>
      <c r="B279" s="25"/>
      <c r="C279" s="26"/>
      <c r="D279" s="26"/>
      <c r="E279" s="33"/>
      <c r="F279" s="25"/>
      <c r="G279" s="26"/>
      <c r="H279" s="26"/>
      <c r="I279" s="26"/>
      <c r="J279" s="38" t="s">
        <v>297</v>
      </c>
      <c r="K279" s="39"/>
      <c r="L279" s="40">
        <f t="shared" si="6"/>
        <v>0</v>
      </c>
      <c r="M279" s="41"/>
      <c r="N279" s="41"/>
    </row>
    <row r="280" spans="1:14" ht="23.25" customHeight="1" hidden="1">
      <c r="A280" s="33"/>
      <c r="B280" s="25"/>
      <c r="C280" s="26"/>
      <c r="D280" s="26"/>
      <c r="E280" s="33"/>
      <c r="F280" s="25"/>
      <c r="G280" s="26"/>
      <c r="H280" s="26"/>
      <c r="I280" s="26"/>
      <c r="J280" s="38" t="s">
        <v>298</v>
      </c>
      <c r="K280" s="39"/>
      <c r="L280" s="40">
        <f t="shared" si="6"/>
        <v>0</v>
      </c>
      <c r="M280" s="41"/>
      <c r="N280" s="41"/>
    </row>
    <row r="281" spans="1:14" ht="23.25" customHeight="1" hidden="1">
      <c r="A281" s="33"/>
      <c r="B281" s="25"/>
      <c r="C281" s="26"/>
      <c r="D281" s="26"/>
      <c r="E281" s="33"/>
      <c r="F281" s="25"/>
      <c r="G281" s="26"/>
      <c r="H281" s="26"/>
      <c r="I281" s="26"/>
      <c r="J281" s="38" t="s">
        <v>298</v>
      </c>
      <c r="K281" s="39"/>
      <c r="L281" s="40">
        <f t="shared" si="6"/>
        <v>0</v>
      </c>
      <c r="M281" s="41"/>
      <c r="N281" s="41"/>
    </row>
    <row r="282" spans="1:14" ht="23.25" customHeight="1" hidden="1">
      <c r="A282" s="33">
        <v>2480</v>
      </c>
      <c r="B282" s="25" t="s">
        <v>357</v>
      </c>
      <c r="C282" s="26">
        <v>8</v>
      </c>
      <c r="D282" s="26">
        <v>0</v>
      </c>
      <c r="E282" s="33">
        <v>2480</v>
      </c>
      <c r="F282" s="25" t="s">
        <v>357</v>
      </c>
      <c r="G282" s="26">
        <v>8</v>
      </c>
      <c r="H282" s="26">
        <v>0</v>
      </c>
      <c r="I282" s="26"/>
      <c r="J282" s="34" t="s">
        <v>823</v>
      </c>
      <c r="K282" s="35" t="s">
        <v>669</v>
      </c>
      <c r="L282" s="40">
        <f t="shared" si="6"/>
        <v>0</v>
      </c>
      <c r="M282" s="41">
        <f>SUM(M283,M287,M291,M295)</f>
        <v>0</v>
      </c>
      <c r="N282" s="41">
        <f>SUM(N283,N287,N291,N295)</f>
        <v>0</v>
      </c>
    </row>
    <row r="283" spans="1:14" ht="23.25" customHeight="1" hidden="1">
      <c r="A283" s="33">
        <v>2481</v>
      </c>
      <c r="B283" s="25" t="s">
        <v>357</v>
      </c>
      <c r="C283" s="26">
        <v>8</v>
      </c>
      <c r="D283" s="26">
        <v>1</v>
      </c>
      <c r="E283" s="33">
        <v>2481</v>
      </c>
      <c r="F283" s="25" t="s">
        <v>357</v>
      </c>
      <c r="G283" s="26">
        <v>8</v>
      </c>
      <c r="H283" s="26">
        <v>1</v>
      </c>
      <c r="I283" s="26"/>
      <c r="J283" s="38" t="s">
        <v>670</v>
      </c>
      <c r="K283" s="51" t="s">
        <v>671</v>
      </c>
      <c r="L283" s="40">
        <f t="shared" si="6"/>
        <v>0</v>
      </c>
      <c r="M283" s="41">
        <f>SUM(M285:M286)</f>
        <v>0</v>
      </c>
      <c r="N283" s="41">
        <f>SUM(N285:N286)</f>
        <v>0</v>
      </c>
    </row>
    <row r="284" spans="1:14" ht="23.25" customHeight="1" hidden="1">
      <c r="A284" s="33"/>
      <c r="B284" s="25"/>
      <c r="C284" s="26"/>
      <c r="D284" s="26"/>
      <c r="E284" s="33"/>
      <c r="F284" s="25"/>
      <c r="G284" s="26"/>
      <c r="H284" s="26"/>
      <c r="I284" s="26"/>
      <c r="J284" s="38" t="s">
        <v>297</v>
      </c>
      <c r="K284" s="39"/>
      <c r="L284" s="40">
        <f t="shared" si="6"/>
        <v>0</v>
      </c>
      <c r="M284" s="41"/>
      <c r="N284" s="41"/>
    </row>
    <row r="285" spans="1:14" ht="23.25" customHeight="1" hidden="1">
      <c r="A285" s="33"/>
      <c r="B285" s="25"/>
      <c r="C285" s="26"/>
      <c r="D285" s="26"/>
      <c r="E285" s="33"/>
      <c r="F285" s="25"/>
      <c r="G285" s="26"/>
      <c r="H285" s="26"/>
      <c r="I285" s="26"/>
      <c r="J285" s="38" t="s">
        <v>298</v>
      </c>
      <c r="K285" s="39"/>
      <c r="L285" s="40">
        <f t="shared" si="6"/>
        <v>0</v>
      </c>
      <c r="M285" s="41"/>
      <c r="N285" s="41"/>
    </row>
    <row r="286" spans="1:14" ht="23.25" customHeight="1" hidden="1">
      <c r="A286" s="33"/>
      <c r="B286" s="25"/>
      <c r="C286" s="26"/>
      <c r="D286" s="26"/>
      <c r="E286" s="33"/>
      <c r="F286" s="25"/>
      <c r="G286" s="26"/>
      <c r="H286" s="26"/>
      <c r="I286" s="26"/>
      <c r="J286" s="38" t="s">
        <v>298</v>
      </c>
      <c r="K286" s="39"/>
      <c r="L286" s="40">
        <f t="shared" si="6"/>
        <v>0</v>
      </c>
      <c r="M286" s="41"/>
      <c r="N286" s="41"/>
    </row>
    <row r="287" spans="1:14" ht="23.25" customHeight="1" hidden="1">
      <c r="A287" s="33">
        <v>2482</v>
      </c>
      <c r="B287" s="25" t="s">
        <v>357</v>
      </c>
      <c r="C287" s="26">
        <v>8</v>
      </c>
      <c r="D287" s="26">
        <v>2</v>
      </c>
      <c r="E287" s="33">
        <v>2482</v>
      </c>
      <c r="F287" s="25" t="s">
        <v>357</v>
      </c>
      <c r="G287" s="26">
        <v>8</v>
      </c>
      <c r="H287" s="26">
        <v>2</v>
      </c>
      <c r="I287" s="26"/>
      <c r="J287" s="38" t="s">
        <v>672</v>
      </c>
      <c r="K287" s="51" t="s">
        <v>673</v>
      </c>
      <c r="L287" s="40">
        <f t="shared" si="6"/>
        <v>0</v>
      </c>
      <c r="M287" s="41">
        <f>SUM(M289:M290)</f>
        <v>0</v>
      </c>
      <c r="N287" s="41">
        <f>SUM(N289:N290)</f>
        <v>0</v>
      </c>
    </row>
    <row r="288" spans="1:14" ht="23.25" customHeight="1" hidden="1">
      <c r="A288" s="33"/>
      <c r="B288" s="25"/>
      <c r="C288" s="26"/>
      <c r="D288" s="26"/>
      <c r="E288" s="33"/>
      <c r="F288" s="25"/>
      <c r="G288" s="26"/>
      <c r="H288" s="26"/>
      <c r="I288" s="26"/>
      <c r="J288" s="38" t="s">
        <v>297</v>
      </c>
      <c r="K288" s="39"/>
      <c r="L288" s="40">
        <f t="shared" si="6"/>
        <v>0</v>
      </c>
      <c r="M288" s="41"/>
      <c r="N288" s="41"/>
    </row>
    <row r="289" spans="1:14" ht="23.25" customHeight="1" hidden="1">
      <c r="A289" s="33"/>
      <c r="B289" s="25"/>
      <c r="C289" s="26"/>
      <c r="D289" s="26"/>
      <c r="E289" s="33"/>
      <c r="F289" s="25"/>
      <c r="G289" s="26"/>
      <c r="H289" s="26"/>
      <c r="I289" s="26"/>
      <c r="J289" s="38" t="s">
        <v>298</v>
      </c>
      <c r="K289" s="39"/>
      <c r="L289" s="40">
        <f t="shared" si="6"/>
        <v>0</v>
      </c>
      <c r="M289" s="41"/>
      <c r="N289" s="41"/>
    </row>
    <row r="290" spans="1:14" ht="23.25" customHeight="1" hidden="1">
      <c r="A290" s="33"/>
      <c r="B290" s="25"/>
      <c r="C290" s="26"/>
      <c r="D290" s="26"/>
      <c r="E290" s="33"/>
      <c r="F290" s="25"/>
      <c r="G290" s="26"/>
      <c r="H290" s="26"/>
      <c r="I290" s="26"/>
      <c r="J290" s="38" t="s">
        <v>298</v>
      </c>
      <c r="K290" s="39"/>
      <c r="L290" s="40">
        <f t="shared" si="6"/>
        <v>0</v>
      </c>
      <c r="M290" s="41"/>
      <c r="N290" s="41"/>
    </row>
    <row r="291" spans="1:14" ht="23.25" customHeight="1" hidden="1">
      <c r="A291" s="33">
        <v>2483</v>
      </c>
      <c r="B291" s="25" t="s">
        <v>357</v>
      </c>
      <c r="C291" s="26">
        <v>8</v>
      </c>
      <c r="D291" s="26">
        <v>3</v>
      </c>
      <c r="E291" s="33">
        <v>2483</v>
      </c>
      <c r="F291" s="25" t="s">
        <v>357</v>
      </c>
      <c r="G291" s="26">
        <v>8</v>
      </c>
      <c r="H291" s="26">
        <v>3</v>
      </c>
      <c r="I291" s="26"/>
      <c r="J291" s="38" t="s">
        <v>674</v>
      </c>
      <c r="K291" s="51" t="s">
        <v>675</v>
      </c>
      <c r="L291" s="40">
        <f aca="true" t="shared" si="7" ref="L291:L357">SUM(M291:N291)</f>
        <v>0</v>
      </c>
      <c r="M291" s="41">
        <f>SUM(M293:M294)</f>
        <v>0</v>
      </c>
      <c r="N291" s="41">
        <f>SUM(N293:N294)</f>
        <v>0</v>
      </c>
    </row>
    <row r="292" spans="1:14" ht="23.25" customHeight="1" hidden="1">
      <c r="A292" s="33"/>
      <c r="B292" s="25"/>
      <c r="C292" s="26"/>
      <c r="D292" s="26"/>
      <c r="E292" s="33"/>
      <c r="F292" s="25"/>
      <c r="G292" s="26"/>
      <c r="H292" s="26"/>
      <c r="I292" s="26"/>
      <c r="J292" s="38" t="s">
        <v>297</v>
      </c>
      <c r="K292" s="39"/>
      <c r="L292" s="40">
        <f t="shared" si="7"/>
        <v>0</v>
      </c>
      <c r="M292" s="41"/>
      <c r="N292" s="41"/>
    </row>
    <row r="293" spans="1:14" ht="23.25" customHeight="1" hidden="1">
      <c r="A293" s="33"/>
      <c r="B293" s="25"/>
      <c r="C293" s="26"/>
      <c r="D293" s="26"/>
      <c r="E293" s="33"/>
      <c r="F293" s="25"/>
      <c r="G293" s="26"/>
      <c r="H293" s="26"/>
      <c r="I293" s="26"/>
      <c r="J293" s="38" t="s">
        <v>298</v>
      </c>
      <c r="K293" s="39"/>
      <c r="L293" s="40">
        <f t="shared" si="7"/>
        <v>0</v>
      </c>
      <c r="M293" s="41"/>
      <c r="N293" s="41"/>
    </row>
    <row r="294" spans="1:14" ht="23.25" customHeight="1" hidden="1">
      <c r="A294" s="33"/>
      <c r="B294" s="25"/>
      <c r="C294" s="26"/>
      <c r="D294" s="26"/>
      <c r="E294" s="33"/>
      <c r="F294" s="25"/>
      <c r="G294" s="26"/>
      <c r="H294" s="26"/>
      <c r="I294" s="26"/>
      <c r="J294" s="38" t="s">
        <v>298</v>
      </c>
      <c r="K294" s="39"/>
      <c r="L294" s="40">
        <f t="shared" si="7"/>
        <v>0</v>
      </c>
      <c r="M294" s="41"/>
      <c r="N294" s="41"/>
    </row>
    <row r="295" spans="1:14" ht="23.25" customHeight="1" hidden="1">
      <c r="A295" s="33">
        <v>2484</v>
      </c>
      <c r="B295" s="25" t="s">
        <v>357</v>
      </c>
      <c r="C295" s="26">
        <v>8</v>
      </c>
      <c r="D295" s="26">
        <v>4</v>
      </c>
      <c r="E295" s="33">
        <v>2484</v>
      </c>
      <c r="F295" s="25" t="s">
        <v>357</v>
      </c>
      <c r="G295" s="26">
        <v>8</v>
      </c>
      <c r="H295" s="26">
        <v>4</v>
      </c>
      <c r="I295" s="26"/>
      <c r="J295" s="38" t="s">
        <v>676</v>
      </c>
      <c r="K295" s="51" t="s">
        <v>677</v>
      </c>
      <c r="L295" s="40">
        <f t="shared" si="7"/>
        <v>0</v>
      </c>
      <c r="M295" s="41">
        <f>SUM(M297:M298)</f>
        <v>0</v>
      </c>
      <c r="N295" s="41">
        <f>SUM(N297:N298)</f>
        <v>0</v>
      </c>
    </row>
    <row r="296" spans="1:14" ht="23.25" customHeight="1" hidden="1">
      <c r="A296" s="33"/>
      <c r="B296" s="25"/>
      <c r="C296" s="26"/>
      <c r="D296" s="26"/>
      <c r="E296" s="33"/>
      <c r="F296" s="25"/>
      <c r="G296" s="26"/>
      <c r="H296" s="26"/>
      <c r="I296" s="26"/>
      <c r="J296" s="38" t="s">
        <v>297</v>
      </c>
      <c r="K296" s="39"/>
      <c r="L296" s="40">
        <f t="shared" si="7"/>
        <v>0</v>
      </c>
      <c r="M296" s="41"/>
      <c r="N296" s="41"/>
    </row>
    <row r="297" spans="1:14" ht="23.25" customHeight="1" hidden="1">
      <c r="A297" s="33"/>
      <c r="B297" s="25"/>
      <c r="C297" s="26"/>
      <c r="D297" s="26"/>
      <c r="E297" s="33"/>
      <c r="F297" s="25"/>
      <c r="G297" s="26"/>
      <c r="H297" s="26"/>
      <c r="I297" s="26"/>
      <c r="J297" s="38" t="s">
        <v>298</v>
      </c>
      <c r="K297" s="39"/>
      <c r="L297" s="40">
        <f t="shared" si="7"/>
        <v>0</v>
      </c>
      <c r="M297" s="41"/>
      <c r="N297" s="41"/>
    </row>
    <row r="298" spans="1:14" ht="23.25" customHeight="1" hidden="1">
      <c r="A298" s="33"/>
      <c r="B298" s="25"/>
      <c r="C298" s="26"/>
      <c r="D298" s="26"/>
      <c r="E298" s="33"/>
      <c r="F298" s="25"/>
      <c r="G298" s="26"/>
      <c r="H298" s="26"/>
      <c r="I298" s="26"/>
      <c r="J298" s="38" t="s">
        <v>298</v>
      </c>
      <c r="K298" s="39"/>
      <c r="L298" s="40">
        <f t="shared" si="7"/>
        <v>0</v>
      </c>
      <c r="M298" s="41"/>
      <c r="N298" s="41"/>
    </row>
    <row r="299" spans="1:14" ht="23.25" customHeight="1" hidden="1">
      <c r="A299" s="33">
        <v>2490</v>
      </c>
      <c r="B299" s="25" t="s">
        <v>357</v>
      </c>
      <c r="C299" s="26">
        <v>9</v>
      </c>
      <c r="D299" s="26">
        <v>0</v>
      </c>
      <c r="E299" s="33">
        <v>2490</v>
      </c>
      <c r="F299" s="25" t="s">
        <v>357</v>
      </c>
      <c r="G299" s="26">
        <v>9</v>
      </c>
      <c r="H299" s="26">
        <v>0</v>
      </c>
      <c r="I299" s="26"/>
      <c r="J299" s="34" t="s">
        <v>824</v>
      </c>
      <c r="K299" s="35" t="s">
        <v>685</v>
      </c>
      <c r="L299" s="40">
        <f t="shared" si="7"/>
        <v>0</v>
      </c>
      <c r="M299" s="41">
        <f>SUM(M300)</f>
        <v>0</v>
      </c>
      <c r="N299" s="41">
        <f>SUM(N300)</f>
        <v>0</v>
      </c>
    </row>
    <row r="300" spans="1:14" ht="23.25" customHeight="1" hidden="1">
      <c r="A300" s="33">
        <v>2491</v>
      </c>
      <c r="B300" s="25" t="s">
        <v>357</v>
      </c>
      <c r="C300" s="26">
        <v>9</v>
      </c>
      <c r="D300" s="26">
        <v>1</v>
      </c>
      <c r="E300" s="33">
        <v>2491</v>
      </c>
      <c r="F300" s="25" t="s">
        <v>357</v>
      </c>
      <c r="G300" s="26">
        <v>9</v>
      </c>
      <c r="H300" s="26">
        <v>1</v>
      </c>
      <c r="I300" s="26"/>
      <c r="J300" s="38" t="s">
        <v>684</v>
      </c>
      <c r="K300" s="51" t="s">
        <v>686</v>
      </c>
      <c r="L300" s="40">
        <f t="shared" si="7"/>
        <v>0</v>
      </c>
      <c r="M300" s="41">
        <f>SUM(M302:M303)</f>
        <v>0</v>
      </c>
      <c r="N300" s="41">
        <f>SUM(N302:N303)</f>
        <v>0</v>
      </c>
    </row>
    <row r="301" spans="1:14" ht="23.25" customHeight="1" hidden="1">
      <c r="A301" s="33"/>
      <c r="B301" s="25"/>
      <c r="C301" s="26"/>
      <c r="D301" s="26"/>
      <c r="E301" s="33"/>
      <c r="F301" s="25"/>
      <c r="G301" s="26"/>
      <c r="H301" s="26"/>
      <c r="I301" s="26"/>
      <c r="J301" s="38" t="s">
        <v>297</v>
      </c>
      <c r="K301" s="39"/>
      <c r="L301" s="40">
        <f t="shared" si="7"/>
        <v>0</v>
      </c>
      <c r="M301" s="41"/>
      <c r="N301" s="41"/>
    </row>
    <row r="302" spans="1:14" ht="23.25" customHeight="1" hidden="1">
      <c r="A302" s="33"/>
      <c r="B302" s="25"/>
      <c r="C302" s="26"/>
      <c r="D302" s="26"/>
      <c r="E302" s="33"/>
      <c r="F302" s="25"/>
      <c r="G302" s="26"/>
      <c r="H302" s="26"/>
      <c r="I302" s="26">
        <v>8411</v>
      </c>
      <c r="J302" s="42" t="s">
        <v>817</v>
      </c>
      <c r="K302" s="39"/>
      <c r="L302" s="40">
        <f t="shared" si="7"/>
        <v>0</v>
      </c>
      <c r="M302" s="41"/>
      <c r="N302" s="41"/>
    </row>
    <row r="303" spans="1:14" ht="23.25" customHeight="1" hidden="1">
      <c r="A303" s="33"/>
      <c r="B303" s="25"/>
      <c r="C303" s="26"/>
      <c r="D303" s="26"/>
      <c r="E303" s="33"/>
      <c r="F303" s="25"/>
      <c r="G303" s="26"/>
      <c r="H303" s="26"/>
      <c r="I303" s="26"/>
      <c r="J303" s="38" t="s">
        <v>298</v>
      </c>
      <c r="K303" s="39"/>
      <c r="L303" s="40">
        <f t="shared" si="7"/>
        <v>0</v>
      </c>
      <c r="M303" s="41"/>
      <c r="N303" s="41"/>
    </row>
    <row r="304" spans="1:14" s="31" customFormat="1" ht="21" customHeight="1">
      <c r="A304" s="24">
        <v>2500</v>
      </c>
      <c r="B304" s="25" t="s">
        <v>359</v>
      </c>
      <c r="C304" s="26">
        <v>0</v>
      </c>
      <c r="D304" s="26">
        <v>0</v>
      </c>
      <c r="E304" s="24">
        <v>2500</v>
      </c>
      <c r="F304" s="25" t="s">
        <v>359</v>
      </c>
      <c r="G304" s="26">
        <v>0</v>
      </c>
      <c r="H304" s="26">
        <v>0</v>
      </c>
      <c r="I304" s="26"/>
      <c r="J304" s="57" t="s">
        <v>935</v>
      </c>
      <c r="K304" s="55" t="s">
        <v>687</v>
      </c>
      <c r="L304" s="40">
        <f t="shared" si="7"/>
        <v>196588</v>
      </c>
      <c r="M304" s="40">
        <f>M305+M330</f>
        <v>196588</v>
      </c>
      <c r="N304" s="40">
        <f>N330</f>
        <v>0</v>
      </c>
    </row>
    <row r="305" spans="1:14" ht="12" customHeight="1">
      <c r="A305" s="33">
        <v>2510</v>
      </c>
      <c r="B305" s="25" t="s">
        <v>359</v>
      </c>
      <c r="C305" s="26">
        <v>1</v>
      </c>
      <c r="D305" s="26">
        <v>0</v>
      </c>
      <c r="E305" s="33">
        <v>2510</v>
      </c>
      <c r="F305" s="25" t="s">
        <v>359</v>
      </c>
      <c r="G305" s="26">
        <v>1</v>
      </c>
      <c r="H305" s="26">
        <v>0</v>
      </c>
      <c r="I305" s="26"/>
      <c r="J305" s="34" t="s">
        <v>825</v>
      </c>
      <c r="K305" s="35" t="s">
        <v>689</v>
      </c>
      <c r="L305" s="40">
        <f t="shared" si="7"/>
        <v>194800</v>
      </c>
      <c r="M305" s="41">
        <f>SUM(M306)</f>
        <v>194800</v>
      </c>
      <c r="N305" s="41">
        <f>SUM(N306)</f>
        <v>0</v>
      </c>
    </row>
    <row r="306" spans="1:14" ht="12.75" customHeight="1">
      <c r="A306" s="33">
        <v>2511</v>
      </c>
      <c r="B306" s="25" t="s">
        <v>359</v>
      </c>
      <c r="C306" s="26">
        <v>1</v>
      </c>
      <c r="D306" s="26">
        <v>1</v>
      </c>
      <c r="E306" s="33">
        <v>2511</v>
      </c>
      <c r="F306" s="25" t="s">
        <v>359</v>
      </c>
      <c r="G306" s="26">
        <v>1</v>
      </c>
      <c r="H306" s="26">
        <v>1</v>
      </c>
      <c r="I306" s="26"/>
      <c r="J306" s="38" t="s">
        <v>688</v>
      </c>
      <c r="K306" s="51" t="s">
        <v>690</v>
      </c>
      <c r="L306" s="40">
        <f t="shared" si="7"/>
        <v>194800</v>
      </c>
      <c r="M306" s="41">
        <f>M308</f>
        <v>194800</v>
      </c>
      <c r="N306" s="41">
        <f>SUM(N309:N309)</f>
        <v>0</v>
      </c>
    </row>
    <row r="307" spans="1:14" ht="23.25" customHeight="1">
      <c r="A307" s="33"/>
      <c r="B307" s="25"/>
      <c r="C307" s="26"/>
      <c r="D307" s="26"/>
      <c r="E307" s="33"/>
      <c r="F307" s="25"/>
      <c r="G307" s="26"/>
      <c r="H307" s="26"/>
      <c r="I307" s="26"/>
      <c r="J307" s="38" t="s">
        <v>297</v>
      </c>
      <c r="K307" s="39"/>
      <c r="L307" s="40"/>
      <c r="M307" s="41"/>
      <c r="N307" s="41"/>
    </row>
    <row r="308" spans="1:14" ht="15.75">
      <c r="A308" s="560">
        <v>50000</v>
      </c>
      <c r="B308" s="561" t="s">
        <v>1041</v>
      </c>
      <c r="C308" s="562">
        <v>150000</v>
      </c>
      <c r="D308" s="565">
        <f>M308</f>
        <v>194800</v>
      </c>
      <c r="E308" s="753"/>
      <c r="F308" s="753"/>
      <c r="G308" s="753"/>
      <c r="H308" s="753"/>
      <c r="I308" s="24">
        <v>4213</v>
      </c>
      <c r="J308" s="38" t="s">
        <v>195</v>
      </c>
      <c r="K308" s="39"/>
      <c r="L308" s="40">
        <f>M308</f>
        <v>194800</v>
      </c>
      <c r="M308" s="40">
        <f>'[5]Բյուջե-2023'!$J$32</f>
        <v>194800</v>
      </c>
      <c r="N308" s="41"/>
    </row>
    <row r="309" spans="1:14" ht="23.25" customHeight="1" hidden="1">
      <c r="A309" s="33"/>
      <c r="B309" s="25"/>
      <c r="C309" s="26"/>
      <c r="D309" s="26"/>
      <c r="E309" s="33"/>
      <c r="F309" s="25"/>
      <c r="G309" s="26"/>
      <c r="H309" s="26"/>
      <c r="I309" s="26"/>
      <c r="J309" s="38"/>
      <c r="K309" s="39"/>
      <c r="L309" s="40">
        <f t="shared" si="7"/>
        <v>0</v>
      </c>
      <c r="M309" s="41"/>
      <c r="N309" s="41"/>
    </row>
    <row r="310" spans="1:14" ht="23.25" customHeight="1" hidden="1">
      <c r="A310" s="33">
        <v>2520</v>
      </c>
      <c r="B310" s="25" t="s">
        <v>359</v>
      </c>
      <c r="C310" s="26">
        <v>2</v>
      </c>
      <c r="D310" s="26">
        <v>0</v>
      </c>
      <c r="E310" s="33">
        <v>2520</v>
      </c>
      <c r="F310" s="25" t="s">
        <v>359</v>
      </c>
      <c r="G310" s="26">
        <v>2</v>
      </c>
      <c r="H310" s="26">
        <v>0</v>
      </c>
      <c r="I310" s="26"/>
      <c r="J310" s="34" t="s">
        <v>826</v>
      </c>
      <c r="K310" s="35" t="s">
        <v>692</v>
      </c>
      <c r="L310" s="40">
        <f t="shared" si="7"/>
        <v>0</v>
      </c>
      <c r="M310" s="41">
        <f>SUM(M311)</f>
        <v>0</v>
      </c>
      <c r="N310" s="41">
        <f>SUM(N311)</f>
        <v>0</v>
      </c>
    </row>
    <row r="311" spans="1:14" ht="23.25" customHeight="1" hidden="1">
      <c r="A311" s="33">
        <v>2521</v>
      </c>
      <c r="B311" s="25" t="s">
        <v>359</v>
      </c>
      <c r="C311" s="26">
        <v>2</v>
      </c>
      <c r="D311" s="26">
        <v>1</v>
      </c>
      <c r="E311" s="33">
        <v>2521</v>
      </c>
      <c r="F311" s="25" t="s">
        <v>359</v>
      </c>
      <c r="G311" s="26">
        <v>2</v>
      </c>
      <c r="H311" s="26">
        <v>1</v>
      </c>
      <c r="I311" s="26"/>
      <c r="J311" s="38" t="s">
        <v>693</v>
      </c>
      <c r="K311" s="51" t="s">
        <v>694</v>
      </c>
      <c r="L311" s="40">
        <f t="shared" si="7"/>
        <v>0</v>
      </c>
      <c r="M311" s="41">
        <f>SUM(M313:M314)</f>
        <v>0</v>
      </c>
      <c r="N311" s="41">
        <f>SUM(N313:N314)</f>
        <v>0</v>
      </c>
    </row>
    <row r="312" spans="1:14" ht="23.25" customHeight="1" hidden="1">
      <c r="A312" s="33"/>
      <c r="B312" s="25"/>
      <c r="C312" s="26"/>
      <c r="D312" s="26"/>
      <c r="E312" s="33"/>
      <c r="F312" s="25"/>
      <c r="G312" s="26"/>
      <c r="H312" s="26"/>
      <c r="I312" s="26"/>
      <c r="J312" s="38" t="s">
        <v>297</v>
      </c>
      <c r="K312" s="39"/>
      <c r="L312" s="40">
        <f t="shared" si="7"/>
        <v>0</v>
      </c>
      <c r="M312" s="41"/>
      <c r="N312" s="41"/>
    </row>
    <row r="313" spans="1:14" ht="23.25" customHeight="1" hidden="1">
      <c r="A313" s="33"/>
      <c r="B313" s="25"/>
      <c r="C313" s="26"/>
      <c r="D313" s="26"/>
      <c r="E313" s="33"/>
      <c r="F313" s="25"/>
      <c r="G313" s="26"/>
      <c r="H313" s="26"/>
      <c r="I313" s="26"/>
      <c r="J313" s="38" t="s">
        <v>298</v>
      </c>
      <c r="K313" s="39"/>
      <c r="L313" s="40">
        <f t="shared" si="7"/>
        <v>0</v>
      </c>
      <c r="M313" s="41"/>
      <c r="N313" s="41"/>
    </row>
    <row r="314" spans="1:14" ht="23.25" customHeight="1" hidden="1">
      <c r="A314" s="33"/>
      <c r="B314" s="25"/>
      <c r="C314" s="26"/>
      <c r="D314" s="26"/>
      <c r="E314" s="33"/>
      <c r="F314" s="25"/>
      <c r="G314" s="26"/>
      <c r="H314" s="26"/>
      <c r="I314" s="26"/>
      <c r="J314" s="38" t="s">
        <v>298</v>
      </c>
      <c r="K314" s="39"/>
      <c r="L314" s="40">
        <f t="shared" si="7"/>
        <v>0</v>
      </c>
      <c r="M314" s="41"/>
      <c r="N314" s="41"/>
    </row>
    <row r="315" spans="1:14" ht="23.25" customHeight="1" hidden="1">
      <c r="A315" s="33">
        <v>2530</v>
      </c>
      <c r="B315" s="25" t="s">
        <v>359</v>
      </c>
      <c r="C315" s="26">
        <v>3</v>
      </c>
      <c r="D315" s="26">
        <v>0</v>
      </c>
      <c r="E315" s="33">
        <v>2530</v>
      </c>
      <c r="F315" s="25" t="s">
        <v>359</v>
      </c>
      <c r="G315" s="26">
        <v>3</v>
      </c>
      <c r="H315" s="26">
        <v>0</v>
      </c>
      <c r="I315" s="26"/>
      <c r="J315" s="34" t="s">
        <v>827</v>
      </c>
      <c r="K315" s="35" t="s">
        <v>696</v>
      </c>
      <c r="L315" s="40">
        <f t="shared" si="7"/>
        <v>0</v>
      </c>
      <c r="M315" s="41">
        <f>SUM(M316)</f>
        <v>0</v>
      </c>
      <c r="N315" s="41">
        <f>SUM(N316)</f>
        <v>0</v>
      </c>
    </row>
    <row r="316" spans="1:14" ht="23.25" customHeight="1" hidden="1">
      <c r="A316" s="33">
        <v>3531</v>
      </c>
      <c r="B316" s="25" t="s">
        <v>359</v>
      </c>
      <c r="C316" s="26">
        <v>3</v>
      </c>
      <c r="D316" s="26">
        <v>1</v>
      </c>
      <c r="E316" s="33">
        <v>3531</v>
      </c>
      <c r="F316" s="25" t="s">
        <v>359</v>
      </c>
      <c r="G316" s="26">
        <v>3</v>
      </c>
      <c r="H316" s="26">
        <v>1</v>
      </c>
      <c r="I316" s="26"/>
      <c r="J316" s="38" t="s">
        <v>695</v>
      </c>
      <c r="K316" s="51" t="s">
        <v>697</v>
      </c>
      <c r="L316" s="40">
        <f t="shared" si="7"/>
        <v>0</v>
      </c>
      <c r="M316" s="41">
        <f>SUM(M318:M319)</f>
        <v>0</v>
      </c>
      <c r="N316" s="41">
        <f>SUM(N318:N319)</f>
        <v>0</v>
      </c>
    </row>
    <row r="317" spans="1:14" ht="23.25" customHeight="1" hidden="1">
      <c r="A317" s="33"/>
      <c r="B317" s="25"/>
      <c r="C317" s="26"/>
      <c r="D317" s="26"/>
      <c r="E317" s="33"/>
      <c r="F317" s="25"/>
      <c r="G317" s="26"/>
      <c r="H317" s="26"/>
      <c r="I317" s="26"/>
      <c r="J317" s="38" t="s">
        <v>297</v>
      </c>
      <c r="K317" s="39"/>
      <c r="L317" s="40">
        <f t="shared" si="7"/>
        <v>0</v>
      </c>
      <c r="M317" s="41"/>
      <c r="N317" s="41"/>
    </row>
    <row r="318" spans="1:14" ht="23.25" customHeight="1" hidden="1">
      <c r="A318" s="33"/>
      <c r="B318" s="25"/>
      <c r="C318" s="26"/>
      <c r="D318" s="26"/>
      <c r="E318" s="33"/>
      <c r="F318" s="25"/>
      <c r="G318" s="26"/>
      <c r="H318" s="26"/>
      <c r="I318" s="26"/>
      <c r="J318" s="38" t="s">
        <v>298</v>
      </c>
      <c r="K318" s="39"/>
      <c r="L318" s="40">
        <f t="shared" si="7"/>
        <v>0</v>
      </c>
      <c r="M318" s="41"/>
      <c r="N318" s="41"/>
    </row>
    <row r="319" spans="1:14" ht="23.25" customHeight="1" hidden="1">
      <c r="A319" s="33"/>
      <c r="B319" s="25"/>
      <c r="C319" s="26"/>
      <c r="D319" s="26"/>
      <c r="E319" s="33"/>
      <c r="F319" s="25"/>
      <c r="G319" s="26"/>
      <c r="H319" s="26"/>
      <c r="I319" s="26"/>
      <c r="J319" s="38" t="s">
        <v>298</v>
      </c>
      <c r="K319" s="39"/>
      <c r="L319" s="40">
        <f t="shared" si="7"/>
        <v>0</v>
      </c>
      <c r="M319" s="41"/>
      <c r="N319" s="41"/>
    </row>
    <row r="320" spans="1:14" ht="23.25" customHeight="1" hidden="1">
      <c r="A320" s="33">
        <v>2540</v>
      </c>
      <c r="B320" s="25" t="s">
        <v>359</v>
      </c>
      <c r="C320" s="26">
        <v>4</v>
      </c>
      <c r="D320" s="26">
        <v>0</v>
      </c>
      <c r="E320" s="33">
        <v>2540</v>
      </c>
      <c r="F320" s="25" t="s">
        <v>359</v>
      </c>
      <c r="G320" s="26">
        <v>4</v>
      </c>
      <c r="H320" s="26">
        <v>0</v>
      </c>
      <c r="I320" s="26"/>
      <c r="J320" s="34" t="s">
        <v>828</v>
      </c>
      <c r="K320" s="35" t="s">
        <v>699</v>
      </c>
      <c r="L320" s="40">
        <f t="shared" si="7"/>
        <v>0</v>
      </c>
      <c r="M320" s="41">
        <f>SUM(M321)</f>
        <v>0</v>
      </c>
      <c r="N320" s="41">
        <f>SUM(N321)</f>
        <v>0</v>
      </c>
    </row>
    <row r="321" spans="1:14" ht="23.25" customHeight="1" hidden="1">
      <c r="A321" s="33">
        <v>2541</v>
      </c>
      <c r="B321" s="25" t="s">
        <v>359</v>
      </c>
      <c r="C321" s="26">
        <v>4</v>
      </c>
      <c r="D321" s="26">
        <v>1</v>
      </c>
      <c r="E321" s="33">
        <v>2541</v>
      </c>
      <c r="F321" s="25" t="s">
        <v>359</v>
      </c>
      <c r="G321" s="26">
        <v>4</v>
      </c>
      <c r="H321" s="26">
        <v>1</v>
      </c>
      <c r="I321" s="26"/>
      <c r="J321" s="38" t="s">
        <v>698</v>
      </c>
      <c r="K321" s="51" t="s">
        <v>700</v>
      </c>
      <c r="L321" s="40">
        <f t="shared" si="7"/>
        <v>0</v>
      </c>
      <c r="M321" s="41">
        <f>SUM(M323:M324)</f>
        <v>0</v>
      </c>
      <c r="N321" s="41">
        <f>SUM(N323:N324)</f>
        <v>0</v>
      </c>
    </row>
    <row r="322" spans="1:14" ht="23.25" customHeight="1" hidden="1">
      <c r="A322" s="33"/>
      <c r="B322" s="25"/>
      <c r="C322" s="26"/>
      <c r="D322" s="26"/>
      <c r="E322" s="33"/>
      <c r="F322" s="25"/>
      <c r="G322" s="26"/>
      <c r="H322" s="26"/>
      <c r="I322" s="26"/>
      <c r="J322" s="38" t="s">
        <v>297</v>
      </c>
      <c r="K322" s="39"/>
      <c r="L322" s="40">
        <f t="shared" si="7"/>
        <v>0</v>
      </c>
      <c r="M322" s="41"/>
      <c r="N322" s="41"/>
    </row>
    <row r="323" spans="1:14" ht="23.25" customHeight="1" hidden="1">
      <c r="A323" s="33"/>
      <c r="B323" s="25"/>
      <c r="C323" s="26"/>
      <c r="D323" s="26"/>
      <c r="E323" s="33"/>
      <c r="F323" s="25"/>
      <c r="G323" s="26"/>
      <c r="H323" s="26"/>
      <c r="I323" s="26"/>
      <c r="J323" s="38" t="s">
        <v>298</v>
      </c>
      <c r="K323" s="39"/>
      <c r="L323" s="40">
        <f t="shared" si="7"/>
        <v>0</v>
      </c>
      <c r="M323" s="41"/>
      <c r="N323" s="41"/>
    </row>
    <row r="324" spans="1:14" ht="23.25" customHeight="1" hidden="1">
      <c r="A324" s="33"/>
      <c r="B324" s="25"/>
      <c r="C324" s="26"/>
      <c r="D324" s="26"/>
      <c r="E324" s="33"/>
      <c r="F324" s="25"/>
      <c r="G324" s="26"/>
      <c r="H324" s="26"/>
      <c r="I324" s="26"/>
      <c r="J324" s="38" t="s">
        <v>298</v>
      </c>
      <c r="K324" s="39"/>
      <c r="L324" s="40">
        <f t="shared" si="7"/>
        <v>0</v>
      </c>
      <c r="M324" s="41"/>
      <c r="N324" s="41"/>
    </row>
    <row r="325" spans="1:14" ht="23.25" customHeight="1" hidden="1">
      <c r="A325" s="33">
        <v>2550</v>
      </c>
      <c r="B325" s="25" t="s">
        <v>359</v>
      </c>
      <c r="C325" s="26">
        <v>5</v>
      </c>
      <c r="D325" s="26">
        <v>0</v>
      </c>
      <c r="E325" s="33">
        <v>2550</v>
      </c>
      <c r="F325" s="25" t="s">
        <v>359</v>
      </c>
      <c r="G325" s="26">
        <v>5</v>
      </c>
      <c r="H325" s="26">
        <v>0</v>
      </c>
      <c r="I325" s="26"/>
      <c r="J325" s="34" t="s">
        <v>829</v>
      </c>
      <c r="K325" s="35" t="s">
        <v>702</v>
      </c>
      <c r="L325" s="40">
        <f t="shared" si="7"/>
        <v>0</v>
      </c>
      <c r="M325" s="41">
        <f>SUM(M326)</f>
        <v>0</v>
      </c>
      <c r="N325" s="41">
        <f>SUM(N326)</f>
        <v>0</v>
      </c>
    </row>
    <row r="326" spans="1:14" ht="23.25" customHeight="1" hidden="1">
      <c r="A326" s="33">
        <v>2551</v>
      </c>
      <c r="B326" s="25" t="s">
        <v>359</v>
      </c>
      <c r="C326" s="26">
        <v>5</v>
      </c>
      <c r="D326" s="26">
        <v>1</v>
      </c>
      <c r="E326" s="33">
        <v>2551</v>
      </c>
      <c r="F326" s="25" t="s">
        <v>359</v>
      </c>
      <c r="G326" s="26">
        <v>5</v>
      </c>
      <c r="H326" s="26">
        <v>1</v>
      </c>
      <c r="I326" s="26"/>
      <c r="J326" s="38" t="s">
        <v>701</v>
      </c>
      <c r="K326" s="51" t="s">
        <v>703</v>
      </c>
      <c r="L326" s="40">
        <f t="shared" si="7"/>
        <v>0</v>
      </c>
      <c r="M326" s="41">
        <f>SUM(M328:M329)</f>
        <v>0</v>
      </c>
      <c r="N326" s="41">
        <f>SUM(N328:N329)</f>
        <v>0</v>
      </c>
    </row>
    <row r="327" spans="1:14" ht="23.25" customHeight="1" hidden="1">
      <c r="A327" s="33"/>
      <c r="B327" s="25"/>
      <c r="C327" s="26"/>
      <c r="D327" s="26"/>
      <c r="E327" s="33"/>
      <c r="F327" s="25"/>
      <c r="G327" s="26"/>
      <c r="H327" s="26"/>
      <c r="I327" s="26"/>
      <c r="J327" s="38" t="s">
        <v>297</v>
      </c>
      <c r="K327" s="39"/>
      <c r="L327" s="40">
        <f t="shared" si="7"/>
        <v>0</v>
      </c>
      <c r="M327" s="41"/>
      <c r="N327" s="41"/>
    </row>
    <row r="328" spans="1:14" ht="23.25" customHeight="1" hidden="1">
      <c r="A328" s="33"/>
      <c r="B328" s="25"/>
      <c r="C328" s="26"/>
      <c r="D328" s="26"/>
      <c r="E328" s="33"/>
      <c r="F328" s="25"/>
      <c r="G328" s="26"/>
      <c r="H328" s="26"/>
      <c r="I328" s="26"/>
      <c r="J328" s="38" t="s">
        <v>298</v>
      </c>
      <c r="K328" s="39"/>
      <c r="L328" s="40">
        <f t="shared" si="7"/>
        <v>0</v>
      </c>
      <c r="M328" s="41"/>
      <c r="N328" s="41"/>
    </row>
    <row r="329" spans="1:14" ht="23.25" customHeight="1" hidden="1">
      <c r="A329" s="33"/>
      <c r="B329" s="25"/>
      <c r="C329" s="26"/>
      <c r="D329" s="26"/>
      <c r="E329" s="33"/>
      <c r="F329" s="25"/>
      <c r="G329" s="26"/>
      <c r="H329" s="26"/>
      <c r="I329" s="26"/>
      <c r="J329" s="38" t="s">
        <v>298</v>
      </c>
      <c r="K329" s="39"/>
      <c r="L329" s="40">
        <f t="shared" si="7"/>
        <v>0</v>
      </c>
      <c r="M329" s="41"/>
      <c r="N329" s="41"/>
    </row>
    <row r="330" spans="1:14" ht="23.25" customHeight="1">
      <c r="A330" s="33">
        <v>2560</v>
      </c>
      <c r="B330" s="25" t="s">
        <v>359</v>
      </c>
      <c r="C330" s="26">
        <v>6</v>
      </c>
      <c r="D330" s="26">
        <v>0</v>
      </c>
      <c r="E330" s="33">
        <v>2560</v>
      </c>
      <c r="F330" s="25" t="s">
        <v>359</v>
      </c>
      <c r="G330" s="26">
        <v>6</v>
      </c>
      <c r="H330" s="26">
        <v>0</v>
      </c>
      <c r="I330" s="26"/>
      <c r="J330" s="34" t="s">
        <v>830</v>
      </c>
      <c r="K330" s="35" t="s">
        <v>705</v>
      </c>
      <c r="L330" s="40">
        <f t="shared" si="7"/>
        <v>1788</v>
      </c>
      <c r="M330" s="41">
        <f>SUM(M331)</f>
        <v>1788</v>
      </c>
      <c r="N330" s="41">
        <f>SUM(N331)</f>
        <v>0</v>
      </c>
    </row>
    <row r="331" spans="1:14" ht="23.25" customHeight="1">
      <c r="A331" s="33">
        <v>2561</v>
      </c>
      <c r="B331" s="25" t="s">
        <v>359</v>
      </c>
      <c r="C331" s="26">
        <v>6</v>
      </c>
      <c r="D331" s="26">
        <v>1</v>
      </c>
      <c r="E331" s="33">
        <v>2561</v>
      </c>
      <c r="F331" s="25" t="s">
        <v>359</v>
      </c>
      <c r="G331" s="26">
        <v>6</v>
      </c>
      <c r="H331" s="26">
        <v>1</v>
      </c>
      <c r="I331" s="26"/>
      <c r="J331" s="38" t="s">
        <v>704</v>
      </c>
      <c r="K331" s="51" t="s">
        <v>706</v>
      </c>
      <c r="L331" s="40">
        <f>SUM(M331:N331)</f>
        <v>1788</v>
      </c>
      <c r="M331" s="41">
        <f>M333</f>
        <v>1788</v>
      </c>
      <c r="N331" s="41">
        <f>N335+N334</f>
        <v>0</v>
      </c>
    </row>
    <row r="332" spans="1:14" ht="23.25" customHeight="1" hidden="1">
      <c r="A332" s="33"/>
      <c r="B332" s="25"/>
      <c r="C332" s="26"/>
      <c r="D332" s="26"/>
      <c r="E332" s="33"/>
      <c r="F332" s="25"/>
      <c r="G332" s="26"/>
      <c r="H332" s="26"/>
      <c r="I332" s="26"/>
      <c r="J332" s="38" t="s">
        <v>297</v>
      </c>
      <c r="K332" s="39"/>
      <c r="L332" s="40">
        <f t="shared" si="7"/>
        <v>0</v>
      </c>
      <c r="M332" s="41"/>
      <c r="N332" s="41"/>
    </row>
    <row r="333" spans="1:14" ht="23.25" customHeight="1">
      <c r="A333" s="560">
        <v>1788</v>
      </c>
      <c r="B333" s="561" t="s">
        <v>1130</v>
      </c>
      <c r="C333" s="562">
        <v>1788</v>
      </c>
      <c r="D333" s="562">
        <v>1788</v>
      </c>
      <c r="E333" s="33"/>
      <c r="F333" s="25"/>
      <c r="G333" s="26"/>
      <c r="H333" s="26"/>
      <c r="I333" s="26">
        <v>4521</v>
      </c>
      <c r="J333" s="144" t="s">
        <v>403</v>
      </c>
      <c r="K333" s="39"/>
      <c r="L333" s="40"/>
      <c r="M333" s="41">
        <f>'[5]Բյուջե-2023'!$AX$30</f>
        <v>1788</v>
      </c>
      <c r="N333" s="41"/>
    </row>
    <row r="334" spans="1:14" ht="15.75" hidden="1">
      <c r="A334" s="33"/>
      <c r="B334" s="25"/>
      <c r="C334" s="26"/>
      <c r="D334" s="26"/>
      <c r="E334" s="33"/>
      <c r="F334" s="25"/>
      <c r="G334" s="26"/>
      <c r="H334" s="26"/>
      <c r="I334" s="26">
        <v>5131</v>
      </c>
      <c r="J334" s="38" t="s">
        <v>470</v>
      </c>
      <c r="K334" s="39"/>
      <c r="L334" s="40">
        <f>N334</f>
        <v>0</v>
      </c>
      <c r="M334" s="41"/>
      <c r="N334" s="41"/>
    </row>
    <row r="335" spans="1:14" ht="15.75" hidden="1">
      <c r="A335" s="33"/>
      <c r="B335" s="25"/>
      <c r="C335" s="26"/>
      <c r="D335" s="26"/>
      <c r="E335" s="33"/>
      <c r="F335" s="25"/>
      <c r="G335" s="26"/>
      <c r="H335" s="26"/>
      <c r="I335" s="26">
        <v>5122</v>
      </c>
      <c r="J335" s="38" t="s">
        <v>925</v>
      </c>
      <c r="K335" s="39"/>
      <c r="L335" s="40">
        <f>N335</f>
        <v>0</v>
      </c>
      <c r="M335" s="41"/>
      <c r="N335" s="41"/>
    </row>
    <row r="336" spans="1:14" s="31" customFormat="1" ht="23.25" customHeight="1" hidden="1">
      <c r="A336" s="24">
        <v>2600</v>
      </c>
      <c r="B336" s="25" t="s">
        <v>360</v>
      </c>
      <c r="C336" s="26">
        <v>0</v>
      </c>
      <c r="D336" s="26">
        <v>0</v>
      </c>
      <c r="E336" s="24">
        <v>2600</v>
      </c>
      <c r="F336" s="25" t="s">
        <v>360</v>
      </c>
      <c r="G336" s="26">
        <v>0</v>
      </c>
      <c r="H336" s="26">
        <v>0</v>
      </c>
      <c r="I336" s="26"/>
      <c r="J336" s="57" t="s">
        <v>936</v>
      </c>
      <c r="K336" s="55" t="s">
        <v>707</v>
      </c>
      <c r="L336" s="40">
        <f t="shared" si="7"/>
        <v>69364.68</v>
      </c>
      <c r="M336" s="40">
        <f>SUM(M337+M343+M348+M353+M358+M363)</f>
        <v>8000</v>
      </c>
      <c r="N336" s="40">
        <f>SUM(N337+N343+N348+N353+N358+N363)</f>
        <v>61364.68</v>
      </c>
    </row>
    <row r="337" spans="1:14" ht="23.25" customHeight="1" hidden="1">
      <c r="A337" s="33">
        <v>2610</v>
      </c>
      <c r="B337" s="25" t="s">
        <v>360</v>
      </c>
      <c r="C337" s="26">
        <v>1</v>
      </c>
      <c r="D337" s="26">
        <v>0</v>
      </c>
      <c r="E337" s="33">
        <v>2610</v>
      </c>
      <c r="F337" s="25" t="s">
        <v>360</v>
      </c>
      <c r="G337" s="26">
        <v>1</v>
      </c>
      <c r="H337" s="26">
        <v>0</v>
      </c>
      <c r="I337" s="26"/>
      <c r="J337" s="34" t="s">
        <v>831</v>
      </c>
      <c r="K337" s="35" t="s">
        <v>709</v>
      </c>
      <c r="L337" s="40">
        <f t="shared" si="7"/>
        <v>0</v>
      </c>
      <c r="M337" s="41">
        <f>SUM(M338)</f>
        <v>0</v>
      </c>
      <c r="N337" s="41">
        <f>SUM(N338:N342)</f>
        <v>0</v>
      </c>
    </row>
    <row r="338" spans="1:14" ht="23.25" customHeight="1" hidden="1">
      <c r="A338" s="33">
        <v>2611</v>
      </c>
      <c r="B338" s="25" t="s">
        <v>360</v>
      </c>
      <c r="C338" s="26">
        <v>1</v>
      </c>
      <c r="D338" s="26">
        <v>1</v>
      </c>
      <c r="E338" s="33">
        <v>2611</v>
      </c>
      <c r="F338" s="25" t="s">
        <v>360</v>
      </c>
      <c r="G338" s="26">
        <v>1</v>
      </c>
      <c r="H338" s="26">
        <v>1</v>
      </c>
      <c r="I338" s="26"/>
      <c r="J338" s="38" t="s">
        <v>710</v>
      </c>
      <c r="K338" s="51" t="s">
        <v>711</v>
      </c>
      <c r="L338" s="40">
        <f t="shared" si="7"/>
        <v>0</v>
      </c>
      <c r="M338" s="41">
        <f>SUM(M340:M342)</f>
        <v>0</v>
      </c>
      <c r="N338" s="41"/>
    </row>
    <row r="339" spans="1:14" ht="23.25" customHeight="1" hidden="1">
      <c r="A339" s="33"/>
      <c r="B339" s="25"/>
      <c r="C339" s="26"/>
      <c r="D339" s="26"/>
      <c r="E339" s="33"/>
      <c r="F339" s="25"/>
      <c r="G339" s="26"/>
      <c r="H339" s="26"/>
      <c r="I339" s="26"/>
      <c r="J339" s="38" t="s">
        <v>297</v>
      </c>
      <c r="K339" s="39"/>
      <c r="L339" s="40"/>
      <c r="M339" s="41"/>
      <c r="N339" s="41"/>
    </row>
    <row r="340" spans="1:14" ht="23.25" customHeight="1" hidden="1">
      <c r="A340" s="33"/>
      <c r="B340" s="25"/>
      <c r="C340" s="26"/>
      <c r="D340" s="26"/>
      <c r="E340" s="33"/>
      <c r="F340" s="25"/>
      <c r="G340" s="26"/>
      <c r="H340" s="26"/>
      <c r="I340" s="26">
        <v>4521</v>
      </c>
      <c r="J340" s="38" t="s">
        <v>282</v>
      </c>
      <c r="K340" s="39"/>
      <c r="L340" s="40">
        <f t="shared" si="7"/>
        <v>0</v>
      </c>
      <c r="M340" s="41"/>
      <c r="N340" s="41"/>
    </row>
    <row r="341" spans="1:14" ht="23.25" customHeight="1" hidden="1">
      <c r="A341" s="33"/>
      <c r="B341" s="25"/>
      <c r="C341" s="26"/>
      <c r="D341" s="26"/>
      <c r="E341" s="33"/>
      <c r="F341" s="25"/>
      <c r="G341" s="26"/>
      <c r="H341" s="26"/>
      <c r="I341" s="26">
        <v>5113</v>
      </c>
      <c r="J341" s="38" t="s">
        <v>914</v>
      </c>
      <c r="K341" s="39"/>
      <c r="L341" s="40">
        <f>SUM(M341:N341)</f>
        <v>0</v>
      </c>
      <c r="M341" s="41"/>
      <c r="N341" s="41"/>
    </row>
    <row r="342" spans="1:14" ht="23.25" customHeight="1" hidden="1">
      <c r="A342" s="33"/>
      <c r="B342" s="25"/>
      <c r="C342" s="26"/>
      <c r="D342" s="26"/>
      <c r="E342" s="33"/>
      <c r="F342" s="25"/>
      <c r="G342" s="26"/>
      <c r="H342" s="26"/>
      <c r="I342" s="26">
        <v>5129</v>
      </c>
      <c r="J342" s="38" t="s">
        <v>914</v>
      </c>
      <c r="K342" s="39"/>
      <c r="L342" s="40">
        <f t="shared" si="7"/>
        <v>0</v>
      </c>
      <c r="M342" s="41"/>
      <c r="N342" s="41"/>
    </row>
    <row r="343" spans="1:14" ht="23.25" customHeight="1" hidden="1">
      <c r="A343" s="33">
        <v>2620</v>
      </c>
      <c r="B343" s="25" t="s">
        <v>360</v>
      </c>
      <c r="C343" s="26">
        <v>2</v>
      </c>
      <c r="D343" s="26">
        <v>0</v>
      </c>
      <c r="E343" s="33">
        <v>2620</v>
      </c>
      <c r="F343" s="25" t="s">
        <v>360</v>
      </c>
      <c r="G343" s="26">
        <v>2</v>
      </c>
      <c r="H343" s="26">
        <v>0</v>
      </c>
      <c r="I343" s="26"/>
      <c r="J343" s="34" t="s">
        <v>832</v>
      </c>
      <c r="K343" s="35" t="s">
        <v>713</v>
      </c>
      <c r="L343" s="40">
        <f t="shared" si="7"/>
        <v>0</v>
      </c>
      <c r="M343" s="41">
        <f>SUM(M344)</f>
        <v>0</v>
      </c>
      <c r="N343" s="41">
        <f>SUM(N344)</f>
        <v>0</v>
      </c>
    </row>
    <row r="344" spans="1:14" ht="23.25" customHeight="1" hidden="1">
      <c r="A344" s="33">
        <v>2621</v>
      </c>
      <c r="B344" s="25" t="s">
        <v>360</v>
      </c>
      <c r="C344" s="26">
        <v>2</v>
      </c>
      <c r="D344" s="26">
        <v>1</v>
      </c>
      <c r="E344" s="33">
        <v>2621</v>
      </c>
      <c r="F344" s="25" t="s">
        <v>360</v>
      </c>
      <c r="G344" s="26">
        <v>2</v>
      </c>
      <c r="H344" s="26">
        <v>1</v>
      </c>
      <c r="I344" s="26"/>
      <c r="J344" s="38" t="s">
        <v>712</v>
      </c>
      <c r="K344" s="51" t="s">
        <v>714</v>
      </c>
      <c r="L344" s="40">
        <f t="shared" si="7"/>
        <v>0</v>
      </c>
      <c r="M344" s="41">
        <f>SUM(M346:M347)</f>
        <v>0</v>
      </c>
      <c r="N344" s="41">
        <f>SUM(N346:N347)</f>
        <v>0</v>
      </c>
    </row>
    <row r="345" spans="1:14" ht="23.25" customHeight="1" hidden="1">
      <c r="A345" s="33"/>
      <c r="B345" s="25"/>
      <c r="C345" s="26"/>
      <c r="D345" s="26"/>
      <c r="E345" s="33"/>
      <c r="F345" s="25"/>
      <c r="G345" s="26"/>
      <c r="H345" s="26"/>
      <c r="I345" s="26"/>
      <c r="J345" s="38" t="s">
        <v>297</v>
      </c>
      <c r="K345" s="39"/>
      <c r="L345" s="40">
        <f t="shared" si="7"/>
        <v>0</v>
      </c>
      <c r="M345" s="41"/>
      <c r="N345" s="41"/>
    </row>
    <row r="346" spans="1:14" ht="23.25" customHeight="1" hidden="1">
      <c r="A346" s="33"/>
      <c r="B346" s="25"/>
      <c r="C346" s="26"/>
      <c r="D346" s="26"/>
      <c r="E346" s="33"/>
      <c r="F346" s="25"/>
      <c r="G346" s="26"/>
      <c r="H346" s="26"/>
      <c r="I346" s="26"/>
      <c r="J346" s="38" t="s">
        <v>298</v>
      </c>
      <c r="K346" s="39"/>
      <c r="L346" s="40">
        <f t="shared" si="7"/>
        <v>0</v>
      </c>
      <c r="M346" s="41"/>
      <c r="N346" s="41"/>
    </row>
    <row r="347" spans="1:14" ht="23.25" customHeight="1" hidden="1">
      <c r="A347" s="33"/>
      <c r="B347" s="25"/>
      <c r="C347" s="26"/>
      <c r="D347" s="26"/>
      <c r="E347" s="33"/>
      <c r="F347" s="25"/>
      <c r="G347" s="26"/>
      <c r="H347" s="26"/>
      <c r="I347" s="26"/>
      <c r="J347" s="38" t="s">
        <v>298</v>
      </c>
      <c r="K347" s="39"/>
      <c r="L347" s="40">
        <f t="shared" si="7"/>
        <v>0</v>
      </c>
      <c r="M347" s="41"/>
      <c r="N347" s="41"/>
    </row>
    <row r="348" spans="1:14" ht="23.25" customHeight="1" hidden="1">
      <c r="A348" s="33">
        <v>2630</v>
      </c>
      <c r="B348" s="25" t="s">
        <v>360</v>
      </c>
      <c r="C348" s="26">
        <v>3</v>
      </c>
      <c r="D348" s="26">
        <v>0</v>
      </c>
      <c r="E348" s="33">
        <v>2630</v>
      </c>
      <c r="F348" s="25" t="s">
        <v>360</v>
      </c>
      <c r="G348" s="26">
        <v>3</v>
      </c>
      <c r="H348" s="26">
        <v>0</v>
      </c>
      <c r="I348" s="26"/>
      <c r="J348" s="34" t="s">
        <v>833</v>
      </c>
      <c r="K348" s="35" t="s">
        <v>716</v>
      </c>
      <c r="L348" s="40">
        <f t="shared" si="7"/>
        <v>0</v>
      </c>
      <c r="M348" s="41">
        <f>SUM(M349)</f>
        <v>0</v>
      </c>
      <c r="N348" s="41">
        <f>SUM(N349)</f>
        <v>0</v>
      </c>
    </row>
    <row r="349" spans="1:14" ht="23.25" customHeight="1" hidden="1">
      <c r="A349" s="33">
        <v>2631</v>
      </c>
      <c r="B349" s="25" t="s">
        <v>360</v>
      </c>
      <c r="C349" s="26">
        <v>3</v>
      </c>
      <c r="D349" s="26">
        <v>1</v>
      </c>
      <c r="E349" s="33">
        <v>2631</v>
      </c>
      <c r="F349" s="25" t="s">
        <v>360</v>
      </c>
      <c r="G349" s="26">
        <v>3</v>
      </c>
      <c r="H349" s="26">
        <v>1</v>
      </c>
      <c r="I349" s="26"/>
      <c r="J349" s="38" t="s">
        <v>717</v>
      </c>
      <c r="K349" s="35" t="s">
        <v>718</v>
      </c>
      <c r="L349" s="40">
        <f t="shared" si="7"/>
        <v>0</v>
      </c>
      <c r="M349" s="41">
        <f>SUM(M351:M352)</f>
        <v>0</v>
      </c>
      <c r="N349" s="41">
        <f>SUM(N351:N352)</f>
        <v>0</v>
      </c>
    </row>
    <row r="350" spans="1:14" ht="23.25" customHeight="1" hidden="1">
      <c r="A350" s="33"/>
      <c r="B350" s="25"/>
      <c r="C350" s="26"/>
      <c r="D350" s="26"/>
      <c r="E350" s="33"/>
      <c r="F350" s="25"/>
      <c r="G350" s="26"/>
      <c r="H350" s="26"/>
      <c r="I350" s="26"/>
      <c r="J350" s="38" t="s">
        <v>297</v>
      </c>
      <c r="K350" s="39"/>
      <c r="L350" s="40">
        <f t="shared" si="7"/>
        <v>0</v>
      </c>
      <c r="M350" s="41"/>
      <c r="N350" s="41"/>
    </row>
    <row r="351" spans="1:14" ht="23.25" customHeight="1" hidden="1">
      <c r="A351" s="33"/>
      <c r="B351" s="25"/>
      <c r="C351" s="26"/>
      <c r="D351" s="26"/>
      <c r="E351" s="33"/>
      <c r="F351" s="25"/>
      <c r="G351" s="26"/>
      <c r="H351" s="26"/>
      <c r="I351" s="33">
        <v>5113</v>
      </c>
      <c r="J351" s="38" t="s">
        <v>834</v>
      </c>
      <c r="K351" s="39"/>
      <c r="L351" s="40">
        <f t="shared" si="7"/>
        <v>0</v>
      </c>
      <c r="M351" s="41"/>
      <c r="N351" s="41"/>
    </row>
    <row r="352" spans="1:14" ht="23.25" customHeight="1" hidden="1">
      <c r="A352" s="33"/>
      <c r="B352" s="25"/>
      <c r="C352" s="26"/>
      <c r="D352" s="26"/>
      <c r="E352" s="33"/>
      <c r="F352" s="25"/>
      <c r="G352" s="26"/>
      <c r="H352" s="26"/>
      <c r="I352" s="33">
        <v>5134</v>
      </c>
      <c r="J352" s="58" t="s">
        <v>279</v>
      </c>
      <c r="K352" s="39"/>
      <c r="L352" s="40">
        <f t="shared" si="7"/>
        <v>0</v>
      </c>
      <c r="M352" s="41"/>
      <c r="N352" s="41"/>
    </row>
    <row r="353" spans="1:14" ht="23.25" customHeight="1">
      <c r="A353" s="33">
        <v>2640</v>
      </c>
      <c r="B353" s="25" t="s">
        <v>360</v>
      </c>
      <c r="C353" s="26">
        <v>4</v>
      </c>
      <c r="D353" s="26">
        <v>0</v>
      </c>
      <c r="E353" s="33">
        <v>2640</v>
      </c>
      <c r="F353" s="25" t="s">
        <v>360</v>
      </c>
      <c r="G353" s="26">
        <v>4</v>
      </c>
      <c r="H353" s="26">
        <v>0</v>
      </c>
      <c r="I353" s="26"/>
      <c r="J353" s="34" t="s">
        <v>835</v>
      </c>
      <c r="K353" s="35" t="s">
        <v>720</v>
      </c>
      <c r="L353" s="40">
        <f t="shared" si="7"/>
        <v>36364.68</v>
      </c>
      <c r="M353" s="41">
        <f>SUM(M354)</f>
        <v>0</v>
      </c>
      <c r="N353" s="41">
        <f>SUM(N354)</f>
        <v>36364.68</v>
      </c>
    </row>
    <row r="354" spans="1:14" ht="23.25" customHeight="1">
      <c r="A354" s="33">
        <v>2641</v>
      </c>
      <c r="B354" s="25" t="s">
        <v>360</v>
      </c>
      <c r="C354" s="26">
        <v>4</v>
      </c>
      <c r="D354" s="26">
        <v>1</v>
      </c>
      <c r="E354" s="33">
        <v>2641</v>
      </c>
      <c r="F354" s="25" t="s">
        <v>360</v>
      </c>
      <c r="G354" s="26">
        <v>4</v>
      </c>
      <c r="H354" s="26">
        <v>1</v>
      </c>
      <c r="I354" s="26"/>
      <c r="J354" s="38" t="s">
        <v>721</v>
      </c>
      <c r="K354" s="51" t="s">
        <v>722</v>
      </c>
      <c r="L354" s="40">
        <f t="shared" si="7"/>
        <v>36364.68</v>
      </c>
      <c r="M354" s="41">
        <f>SUM(M355:M357)</f>
        <v>0</v>
      </c>
      <c r="N354" s="41">
        <f>SUM(N355:N357)</f>
        <v>36364.68</v>
      </c>
    </row>
    <row r="355" spans="1:14" ht="23.25" customHeight="1" hidden="1">
      <c r="A355" s="33"/>
      <c r="B355" s="25"/>
      <c r="C355" s="26"/>
      <c r="D355" s="26"/>
      <c r="E355" s="33"/>
      <c r="F355" s="25"/>
      <c r="G355" s="26"/>
      <c r="H355" s="26"/>
      <c r="I355" s="26"/>
      <c r="J355" s="38" t="s">
        <v>297</v>
      </c>
      <c r="K355" s="39"/>
      <c r="L355" s="40">
        <f t="shared" si="7"/>
        <v>0</v>
      </c>
      <c r="M355" s="41"/>
      <c r="N355" s="41"/>
    </row>
    <row r="356" spans="1:14" ht="23.25" customHeight="1" hidden="1">
      <c r="A356" s="33"/>
      <c r="B356" s="25"/>
      <c r="C356" s="26"/>
      <c r="D356" s="26"/>
      <c r="E356" s="33"/>
      <c r="F356" s="25"/>
      <c r="G356" s="26"/>
      <c r="H356" s="26"/>
      <c r="I356" s="26">
        <v>4251</v>
      </c>
      <c r="J356" s="38" t="s">
        <v>212</v>
      </c>
      <c r="K356" s="39"/>
      <c r="L356" s="40"/>
      <c r="M356" s="41"/>
      <c r="N356" s="41"/>
    </row>
    <row r="357" spans="1:14" ht="23.25" customHeight="1">
      <c r="A357" s="560">
        <v>11000</v>
      </c>
      <c r="B357" s="561" t="s">
        <v>1042</v>
      </c>
      <c r="C357" s="562">
        <v>11000</v>
      </c>
      <c r="D357" s="565">
        <f>N357</f>
        <v>36364.68</v>
      </c>
      <c r="E357" s="33">
        <v>11000</v>
      </c>
      <c r="F357" s="25" t="s">
        <v>1042</v>
      </c>
      <c r="G357" s="26">
        <v>11000</v>
      </c>
      <c r="H357" s="755">
        <f>R357</f>
        <v>0</v>
      </c>
      <c r="I357" s="26">
        <v>5113</v>
      </c>
      <c r="J357" s="38" t="s">
        <v>914</v>
      </c>
      <c r="K357" s="39"/>
      <c r="L357" s="40">
        <f t="shared" si="7"/>
        <v>36364.68</v>
      </c>
      <c r="M357" s="41"/>
      <c r="N357" s="41">
        <f>'[5]Բյուջե-2023'!$BD$34</f>
        <v>36364.68</v>
      </c>
    </row>
    <row r="358" spans="1:14" ht="23.25" customHeight="1" hidden="1">
      <c r="A358" s="33">
        <v>2650</v>
      </c>
      <c r="B358" s="25" t="s">
        <v>360</v>
      </c>
      <c r="C358" s="26">
        <v>5</v>
      </c>
      <c r="D358" s="26">
        <v>0</v>
      </c>
      <c r="E358" s="33">
        <v>2650</v>
      </c>
      <c r="F358" s="25" t="s">
        <v>360</v>
      </c>
      <c r="G358" s="26">
        <v>5</v>
      </c>
      <c r="H358" s="26">
        <v>0</v>
      </c>
      <c r="I358" s="26"/>
      <c r="J358" s="34" t="s">
        <v>837</v>
      </c>
      <c r="K358" s="35" t="s">
        <v>728</v>
      </c>
      <c r="L358" s="40">
        <f aca="true" t="shared" si="8" ref="L358:L422">SUM(M358:N358)</f>
        <v>0</v>
      </c>
      <c r="M358" s="41">
        <f>SUM(M359)</f>
        <v>0</v>
      </c>
      <c r="N358" s="41">
        <f>SUM(N359)</f>
        <v>0</v>
      </c>
    </row>
    <row r="359" spans="1:14" ht="23.25" customHeight="1" hidden="1">
      <c r="A359" s="33">
        <v>2651</v>
      </c>
      <c r="B359" s="25" t="s">
        <v>360</v>
      </c>
      <c r="C359" s="26">
        <v>5</v>
      </c>
      <c r="D359" s="26">
        <v>1</v>
      </c>
      <c r="E359" s="33">
        <v>2651</v>
      </c>
      <c r="F359" s="25" t="s">
        <v>360</v>
      </c>
      <c r="G359" s="26">
        <v>5</v>
      </c>
      <c r="H359" s="26">
        <v>1</v>
      </c>
      <c r="I359" s="26"/>
      <c r="J359" s="38" t="s">
        <v>727</v>
      </c>
      <c r="K359" s="51" t="s">
        <v>729</v>
      </c>
      <c r="L359" s="40">
        <f t="shared" si="8"/>
        <v>0</v>
      </c>
      <c r="M359" s="41">
        <f>SUM(M361:M362)</f>
        <v>0</v>
      </c>
      <c r="N359" s="41">
        <f>SUM(N361:N362)</f>
        <v>0</v>
      </c>
    </row>
    <row r="360" spans="1:14" ht="23.25" customHeight="1" hidden="1">
      <c r="A360" s="33"/>
      <c r="B360" s="25"/>
      <c r="C360" s="26"/>
      <c r="D360" s="26"/>
      <c r="E360" s="33"/>
      <c r="F360" s="25"/>
      <c r="G360" s="26"/>
      <c r="H360" s="26"/>
      <c r="I360" s="26"/>
      <c r="J360" s="38" t="s">
        <v>297</v>
      </c>
      <c r="K360" s="39"/>
      <c r="L360" s="40">
        <f t="shared" si="8"/>
        <v>0</v>
      </c>
      <c r="M360" s="41"/>
      <c r="N360" s="41"/>
    </row>
    <row r="361" spans="1:14" ht="23.25" customHeight="1" hidden="1">
      <c r="A361" s="33"/>
      <c r="B361" s="25"/>
      <c r="C361" s="26"/>
      <c r="D361" s="26"/>
      <c r="E361" s="33"/>
      <c r="F361" s="25"/>
      <c r="G361" s="26"/>
      <c r="H361" s="26"/>
      <c r="I361" s="26"/>
      <c r="J361" s="38" t="s">
        <v>298</v>
      </c>
      <c r="K361" s="39"/>
      <c r="L361" s="40">
        <f t="shared" si="8"/>
        <v>0</v>
      </c>
      <c r="M361" s="41"/>
      <c r="N361" s="41"/>
    </row>
    <row r="362" spans="1:14" ht="23.25" customHeight="1" hidden="1">
      <c r="A362" s="33"/>
      <c r="B362" s="25"/>
      <c r="C362" s="26"/>
      <c r="D362" s="26"/>
      <c r="E362" s="33"/>
      <c r="F362" s="25"/>
      <c r="G362" s="26"/>
      <c r="H362" s="26"/>
      <c r="I362" s="26"/>
      <c r="J362" s="38" t="s">
        <v>298</v>
      </c>
      <c r="K362" s="39"/>
      <c r="L362" s="40">
        <f t="shared" si="8"/>
        <v>0</v>
      </c>
      <c r="M362" s="41"/>
      <c r="N362" s="41"/>
    </row>
    <row r="363" spans="1:14" ht="23.25" customHeight="1">
      <c r="A363" s="33">
        <v>2660</v>
      </c>
      <c r="B363" s="25" t="s">
        <v>360</v>
      </c>
      <c r="C363" s="26">
        <v>6</v>
      </c>
      <c r="D363" s="26">
        <v>0</v>
      </c>
      <c r="E363" s="33">
        <v>2660</v>
      </c>
      <c r="F363" s="25" t="s">
        <v>360</v>
      </c>
      <c r="G363" s="26">
        <v>6</v>
      </c>
      <c r="H363" s="26">
        <v>0</v>
      </c>
      <c r="I363" s="26"/>
      <c r="J363" s="34" t="s">
        <v>838</v>
      </c>
      <c r="K363" s="56" t="s">
        <v>731</v>
      </c>
      <c r="L363" s="41">
        <f t="shared" si="8"/>
        <v>33000</v>
      </c>
      <c r="M363" s="41">
        <f>M364</f>
        <v>8000</v>
      </c>
      <c r="N363" s="41">
        <f>N367</f>
        <v>25000</v>
      </c>
    </row>
    <row r="364" spans="1:14" ht="23.25" customHeight="1">
      <c r="A364" s="33">
        <v>2661</v>
      </c>
      <c r="B364" s="25" t="s">
        <v>360</v>
      </c>
      <c r="C364" s="26">
        <v>6</v>
      </c>
      <c r="D364" s="26">
        <v>1</v>
      </c>
      <c r="E364" s="33">
        <v>2661</v>
      </c>
      <c r="F364" s="25" t="s">
        <v>360</v>
      </c>
      <c r="G364" s="26">
        <v>6</v>
      </c>
      <c r="H364" s="26">
        <v>1</v>
      </c>
      <c r="I364" s="26"/>
      <c r="J364" s="38" t="s">
        <v>730</v>
      </c>
      <c r="K364" s="51" t="s">
        <v>732</v>
      </c>
      <c r="L364" s="40">
        <f t="shared" si="8"/>
        <v>33000</v>
      </c>
      <c r="M364" s="41">
        <f>M366</f>
        <v>8000</v>
      </c>
      <c r="N364" s="41">
        <f>N367</f>
        <v>25000</v>
      </c>
    </row>
    <row r="365" spans="1:14" ht="23.25" customHeight="1" hidden="1">
      <c r="A365" s="33"/>
      <c r="B365" s="25"/>
      <c r="C365" s="26"/>
      <c r="D365" s="26"/>
      <c r="E365" s="33"/>
      <c r="F365" s="25"/>
      <c r="G365" s="26"/>
      <c r="H365" s="26"/>
      <c r="I365" s="26">
        <v>4521</v>
      </c>
      <c r="J365" s="38" t="s">
        <v>873</v>
      </c>
      <c r="K365" s="39"/>
      <c r="L365" s="40">
        <f>M365</f>
        <v>0</v>
      </c>
      <c r="M365" s="41">
        <v>0</v>
      </c>
      <c r="N365" s="41"/>
    </row>
    <row r="366" spans="1:14" ht="15.75">
      <c r="A366" s="560">
        <v>400</v>
      </c>
      <c r="B366" s="561" t="s">
        <v>154</v>
      </c>
      <c r="C366" s="562">
        <v>8000</v>
      </c>
      <c r="D366" s="565">
        <f>M366</f>
        <v>8000</v>
      </c>
      <c r="E366" s="753"/>
      <c r="F366" s="753"/>
      <c r="G366" s="753"/>
      <c r="H366" s="753"/>
      <c r="I366" s="33">
        <v>4241</v>
      </c>
      <c r="J366" s="38" t="s">
        <v>211</v>
      </c>
      <c r="K366" s="39"/>
      <c r="L366" s="40">
        <f>SUM(M366:N366)</f>
        <v>8000</v>
      </c>
      <c r="M366" s="40">
        <f>'[5]Բյուջե-2023'!$AD$35</f>
        <v>8000</v>
      </c>
      <c r="N366" s="41"/>
    </row>
    <row r="367" spans="1:14" ht="23.25" customHeight="1">
      <c r="A367" s="560">
        <v>25000</v>
      </c>
      <c r="B367" s="561" t="s">
        <v>1129</v>
      </c>
      <c r="C367" s="562">
        <v>25000</v>
      </c>
      <c r="D367" s="565">
        <f>N367</f>
        <v>25000</v>
      </c>
      <c r="E367" s="753"/>
      <c r="F367" s="753"/>
      <c r="G367" s="753"/>
      <c r="H367" s="753"/>
      <c r="I367" s="26">
        <v>5134</v>
      </c>
      <c r="J367" s="38" t="s">
        <v>874</v>
      </c>
      <c r="K367" s="39"/>
      <c r="L367" s="40">
        <f>N367</f>
        <v>25000</v>
      </c>
      <c r="M367" s="41"/>
      <c r="N367" s="41">
        <f>'[5]Բյուջե-2023'!$BF$35</f>
        <v>25000</v>
      </c>
    </row>
    <row r="368" spans="1:14" ht="23.25" customHeight="1" hidden="1">
      <c r="A368" s="33"/>
      <c r="B368" s="25"/>
      <c r="C368" s="26"/>
      <c r="D368" s="26"/>
      <c r="E368" s="33"/>
      <c r="F368" s="25"/>
      <c r="G368" s="26"/>
      <c r="H368" s="26"/>
      <c r="I368" s="26">
        <v>8111</v>
      </c>
      <c r="J368" s="38" t="s">
        <v>297</v>
      </c>
      <c r="K368" s="39"/>
      <c r="L368" s="40">
        <f t="shared" si="8"/>
        <v>0</v>
      </c>
      <c r="M368" s="40"/>
      <c r="N368" s="40">
        <v>0</v>
      </c>
    </row>
    <row r="369" spans="1:14" ht="23.25" customHeight="1" hidden="1">
      <c r="A369" s="33"/>
      <c r="B369" s="25"/>
      <c r="C369" s="26"/>
      <c r="D369" s="26"/>
      <c r="E369" s="33"/>
      <c r="F369" s="25"/>
      <c r="G369" s="26"/>
      <c r="H369" s="26"/>
      <c r="I369" s="26"/>
      <c r="J369" s="38" t="s">
        <v>298</v>
      </c>
      <c r="K369" s="39"/>
      <c r="L369" s="40">
        <f t="shared" si="8"/>
        <v>0</v>
      </c>
      <c r="M369" s="41"/>
      <c r="N369" s="41"/>
    </row>
    <row r="370" spans="1:14" ht="23.25" customHeight="1" hidden="1">
      <c r="A370" s="33"/>
      <c r="B370" s="25"/>
      <c r="C370" s="26"/>
      <c r="D370" s="26"/>
      <c r="E370" s="33"/>
      <c r="F370" s="25"/>
      <c r="G370" s="26"/>
      <c r="H370" s="26"/>
      <c r="I370" s="26"/>
      <c r="J370" s="38" t="s">
        <v>298</v>
      </c>
      <c r="K370" s="39"/>
      <c r="L370" s="40">
        <f t="shared" si="8"/>
        <v>0</v>
      </c>
      <c r="M370" s="41"/>
      <c r="N370" s="41"/>
    </row>
    <row r="371" spans="1:14" s="31" customFormat="1" ht="23.25" customHeight="1" hidden="1">
      <c r="A371" s="24">
        <v>2700</v>
      </c>
      <c r="B371" s="25" t="s">
        <v>361</v>
      </c>
      <c r="C371" s="26">
        <v>0</v>
      </c>
      <c r="D371" s="26">
        <v>0</v>
      </c>
      <c r="E371" s="24">
        <v>2700</v>
      </c>
      <c r="F371" s="25" t="s">
        <v>361</v>
      </c>
      <c r="G371" s="26">
        <v>0</v>
      </c>
      <c r="H371" s="26">
        <v>0</v>
      </c>
      <c r="I371" s="26"/>
      <c r="J371" s="57" t="s">
        <v>937</v>
      </c>
      <c r="K371" s="55" t="s">
        <v>733</v>
      </c>
      <c r="L371" s="40">
        <f t="shared" si="8"/>
        <v>0</v>
      </c>
      <c r="M371" s="40">
        <f>SUM(M372+M385+M402+M419+M424+M429)</f>
        <v>0</v>
      </c>
      <c r="N371" s="40">
        <f>SUM(N372+N385+N402+N419+N424+N429)</f>
        <v>0</v>
      </c>
    </row>
    <row r="372" spans="1:14" ht="23.25" customHeight="1" hidden="1">
      <c r="A372" s="33">
        <v>2710</v>
      </c>
      <c r="B372" s="25" t="s">
        <v>361</v>
      </c>
      <c r="C372" s="26">
        <v>1</v>
      </c>
      <c r="D372" s="26">
        <v>0</v>
      </c>
      <c r="E372" s="33">
        <v>2710</v>
      </c>
      <c r="F372" s="25" t="s">
        <v>361</v>
      </c>
      <c r="G372" s="26">
        <v>1</v>
      </c>
      <c r="H372" s="26">
        <v>0</v>
      </c>
      <c r="I372" s="26"/>
      <c r="J372" s="34" t="s">
        <v>839</v>
      </c>
      <c r="K372" s="35" t="s">
        <v>735</v>
      </c>
      <c r="L372" s="40">
        <f t="shared" si="8"/>
        <v>0</v>
      </c>
      <c r="M372" s="41">
        <f>SUM(M373+M377+M381)</f>
        <v>0</v>
      </c>
      <c r="N372" s="41">
        <f>SUM(N373+N377+N381)</f>
        <v>0</v>
      </c>
    </row>
    <row r="373" spans="1:14" ht="23.25" customHeight="1" hidden="1">
      <c r="A373" s="33">
        <v>2711</v>
      </c>
      <c r="B373" s="25" t="s">
        <v>361</v>
      </c>
      <c r="C373" s="26">
        <v>1</v>
      </c>
      <c r="D373" s="26">
        <v>1</v>
      </c>
      <c r="E373" s="33">
        <v>2711</v>
      </c>
      <c r="F373" s="25" t="s">
        <v>361</v>
      </c>
      <c r="G373" s="26">
        <v>1</v>
      </c>
      <c r="H373" s="26">
        <v>1</v>
      </c>
      <c r="I373" s="26"/>
      <c r="J373" s="38" t="s">
        <v>736</v>
      </c>
      <c r="K373" s="51" t="s">
        <v>737</v>
      </c>
      <c r="L373" s="40">
        <f t="shared" si="8"/>
        <v>0</v>
      </c>
      <c r="M373" s="41">
        <f>SUM(M375:M376)</f>
        <v>0</v>
      </c>
      <c r="N373" s="41">
        <f>SUM(N375:N376)</f>
        <v>0</v>
      </c>
    </row>
    <row r="374" spans="1:14" ht="23.25" customHeight="1" hidden="1">
      <c r="A374" s="33"/>
      <c r="B374" s="25"/>
      <c r="C374" s="26"/>
      <c r="D374" s="26"/>
      <c r="E374" s="33"/>
      <c r="F374" s="25"/>
      <c r="G374" s="26"/>
      <c r="H374" s="26"/>
      <c r="I374" s="26"/>
      <c r="J374" s="38" t="s">
        <v>297</v>
      </c>
      <c r="K374" s="39"/>
      <c r="L374" s="40">
        <f t="shared" si="8"/>
        <v>0</v>
      </c>
      <c r="M374" s="41"/>
      <c r="N374" s="41"/>
    </row>
    <row r="375" spans="1:14" ht="23.25" customHeight="1" hidden="1">
      <c r="A375" s="33"/>
      <c r="B375" s="25"/>
      <c r="C375" s="26"/>
      <c r="D375" s="26"/>
      <c r="E375" s="33"/>
      <c r="F375" s="25"/>
      <c r="G375" s="26"/>
      <c r="H375" s="26"/>
      <c r="I375" s="26"/>
      <c r="J375" s="38" t="s">
        <v>298</v>
      </c>
      <c r="K375" s="39"/>
      <c r="L375" s="40">
        <f t="shared" si="8"/>
        <v>0</v>
      </c>
      <c r="M375" s="41"/>
      <c r="N375" s="41"/>
    </row>
    <row r="376" spans="1:14" ht="23.25" customHeight="1" hidden="1">
      <c r="A376" s="33"/>
      <c r="B376" s="25"/>
      <c r="C376" s="26"/>
      <c r="D376" s="26"/>
      <c r="E376" s="33"/>
      <c r="F376" s="25"/>
      <c r="G376" s="26"/>
      <c r="H376" s="26"/>
      <c r="I376" s="26"/>
      <c r="J376" s="38" t="s">
        <v>298</v>
      </c>
      <c r="K376" s="39"/>
      <c r="L376" s="40">
        <f t="shared" si="8"/>
        <v>0</v>
      </c>
      <c r="M376" s="41"/>
      <c r="N376" s="41"/>
    </row>
    <row r="377" spans="1:14" ht="23.25" customHeight="1" hidden="1">
      <c r="A377" s="33">
        <v>2712</v>
      </c>
      <c r="B377" s="25" t="s">
        <v>361</v>
      </c>
      <c r="C377" s="26">
        <v>1</v>
      </c>
      <c r="D377" s="26">
        <v>2</v>
      </c>
      <c r="E377" s="33">
        <v>2712</v>
      </c>
      <c r="F377" s="25" t="s">
        <v>361</v>
      </c>
      <c r="G377" s="26">
        <v>1</v>
      </c>
      <c r="H377" s="26">
        <v>2</v>
      </c>
      <c r="I377" s="26"/>
      <c r="J377" s="38" t="s">
        <v>738</v>
      </c>
      <c r="K377" s="51" t="s">
        <v>739</v>
      </c>
      <c r="L377" s="40">
        <f t="shared" si="8"/>
        <v>0</v>
      </c>
      <c r="M377" s="41">
        <f>SUM(M379:M380)</f>
        <v>0</v>
      </c>
      <c r="N377" s="41">
        <f>SUM(N379:N380)</f>
        <v>0</v>
      </c>
    </row>
    <row r="378" spans="1:14" ht="23.25" customHeight="1" hidden="1">
      <c r="A378" s="33"/>
      <c r="B378" s="25"/>
      <c r="C378" s="26"/>
      <c r="D378" s="26"/>
      <c r="E378" s="33"/>
      <c r="F378" s="25"/>
      <c r="G378" s="26"/>
      <c r="H378" s="26"/>
      <c r="I378" s="26"/>
      <c r="J378" s="38" t="s">
        <v>297</v>
      </c>
      <c r="K378" s="39"/>
      <c r="L378" s="40">
        <f t="shared" si="8"/>
        <v>0</v>
      </c>
      <c r="M378" s="41"/>
      <c r="N378" s="41"/>
    </row>
    <row r="379" spans="1:14" ht="23.25" customHeight="1" hidden="1">
      <c r="A379" s="33"/>
      <c r="B379" s="25"/>
      <c r="C379" s="26"/>
      <c r="D379" s="26"/>
      <c r="E379" s="33"/>
      <c r="F379" s="25"/>
      <c r="G379" s="26"/>
      <c r="H379" s="26"/>
      <c r="I379" s="26"/>
      <c r="J379" s="38" t="s">
        <v>298</v>
      </c>
      <c r="K379" s="39"/>
      <c r="L379" s="40">
        <f t="shared" si="8"/>
        <v>0</v>
      </c>
      <c r="M379" s="41"/>
      <c r="N379" s="41"/>
    </row>
    <row r="380" spans="1:14" ht="23.25" customHeight="1" hidden="1">
      <c r="A380" s="33"/>
      <c r="B380" s="25"/>
      <c r="C380" s="26"/>
      <c r="D380" s="26"/>
      <c r="E380" s="33"/>
      <c r="F380" s="25"/>
      <c r="G380" s="26"/>
      <c r="H380" s="26"/>
      <c r="I380" s="26"/>
      <c r="J380" s="38" t="s">
        <v>298</v>
      </c>
      <c r="K380" s="39"/>
      <c r="L380" s="40">
        <f t="shared" si="8"/>
        <v>0</v>
      </c>
      <c r="M380" s="41"/>
      <c r="N380" s="41"/>
    </row>
    <row r="381" spans="1:14" ht="23.25" customHeight="1" hidden="1">
      <c r="A381" s="33">
        <v>2713</v>
      </c>
      <c r="B381" s="25" t="s">
        <v>361</v>
      </c>
      <c r="C381" s="26">
        <v>1</v>
      </c>
      <c r="D381" s="26">
        <v>3</v>
      </c>
      <c r="E381" s="33">
        <v>2713</v>
      </c>
      <c r="F381" s="25" t="s">
        <v>361</v>
      </c>
      <c r="G381" s="26">
        <v>1</v>
      </c>
      <c r="H381" s="26">
        <v>3</v>
      </c>
      <c r="I381" s="26"/>
      <c r="J381" s="38" t="s">
        <v>183</v>
      </c>
      <c r="K381" s="51" t="s">
        <v>740</v>
      </c>
      <c r="L381" s="40">
        <f t="shared" si="8"/>
        <v>0</v>
      </c>
      <c r="M381" s="41">
        <f>SUM(M383:M384)</f>
        <v>0</v>
      </c>
      <c r="N381" s="41">
        <f>SUM(N383:N384)</f>
        <v>0</v>
      </c>
    </row>
    <row r="382" spans="1:14" ht="23.25" customHeight="1" hidden="1">
      <c r="A382" s="33"/>
      <c r="B382" s="25"/>
      <c r="C382" s="26"/>
      <c r="D382" s="26"/>
      <c r="E382" s="33"/>
      <c r="F382" s="25"/>
      <c r="G382" s="26"/>
      <c r="H382" s="26"/>
      <c r="I382" s="26"/>
      <c r="J382" s="38" t="s">
        <v>297</v>
      </c>
      <c r="K382" s="39"/>
      <c r="L382" s="40">
        <f t="shared" si="8"/>
        <v>0</v>
      </c>
      <c r="M382" s="41"/>
      <c r="N382" s="41"/>
    </row>
    <row r="383" spans="1:14" ht="23.25" customHeight="1" hidden="1">
      <c r="A383" s="33"/>
      <c r="B383" s="25"/>
      <c r="C383" s="26"/>
      <c r="D383" s="26"/>
      <c r="E383" s="33"/>
      <c r="F383" s="25"/>
      <c r="G383" s="26"/>
      <c r="H383" s="26"/>
      <c r="I383" s="26"/>
      <c r="J383" s="38" t="s">
        <v>298</v>
      </c>
      <c r="K383" s="39"/>
      <c r="L383" s="40">
        <f t="shared" si="8"/>
        <v>0</v>
      </c>
      <c r="M383" s="41"/>
      <c r="N383" s="41"/>
    </row>
    <row r="384" spans="1:14" ht="23.25" customHeight="1" hidden="1">
      <c r="A384" s="33"/>
      <c r="B384" s="25"/>
      <c r="C384" s="26"/>
      <c r="D384" s="26"/>
      <c r="E384" s="33"/>
      <c r="F384" s="25"/>
      <c r="G384" s="26"/>
      <c r="H384" s="26"/>
      <c r="I384" s="26"/>
      <c r="J384" s="38" t="s">
        <v>298</v>
      </c>
      <c r="K384" s="39"/>
      <c r="L384" s="40">
        <f t="shared" si="8"/>
        <v>0</v>
      </c>
      <c r="M384" s="41"/>
      <c r="N384" s="41"/>
    </row>
    <row r="385" spans="1:14" ht="23.25" customHeight="1" hidden="1">
      <c r="A385" s="33">
        <v>2720</v>
      </c>
      <c r="B385" s="25" t="s">
        <v>361</v>
      </c>
      <c r="C385" s="26">
        <v>2</v>
      </c>
      <c r="D385" s="26">
        <v>0</v>
      </c>
      <c r="E385" s="33">
        <v>2720</v>
      </c>
      <c r="F385" s="25" t="s">
        <v>361</v>
      </c>
      <c r="G385" s="26">
        <v>2</v>
      </c>
      <c r="H385" s="26">
        <v>0</v>
      </c>
      <c r="I385" s="26"/>
      <c r="J385" s="34" t="s">
        <v>840</v>
      </c>
      <c r="K385" s="35" t="s">
        <v>741</v>
      </c>
      <c r="L385" s="40">
        <f t="shared" si="8"/>
        <v>0</v>
      </c>
      <c r="M385" s="41">
        <f>SUM(M386,M390,M394,M398)</f>
        <v>0</v>
      </c>
      <c r="N385" s="41">
        <f>SUM(N386,N390,N394,N398)</f>
        <v>0</v>
      </c>
    </row>
    <row r="386" spans="1:14" ht="23.25" customHeight="1" hidden="1">
      <c r="A386" s="33">
        <v>2721</v>
      </c>
      <c r="B386" s="25" t="s">
        <v>361</v>
      </c>
      <c r="C386" s="26">
        <v>2</v>
      </c>
      <c r="D386" s="26">
        <v>1</v>
      </c>
      <c r="E386" s="33">
        <v>2721</v>
      </c>
      <c r="F386" s="25" t="s">
        <v>361</v>
      </c>
      <c r="G386" s="26">
        <v>2</v>
      </c>
      <c r="H386" s="26">
        <v>1</v>
      </c>
      <c r="I386" s="26"/>
      <c r="J386" s="38" t="s">
        <v>742</v>
      </c>
      <c r="K386" s="51" t="s">
        <v>743</v>
      </c>
      <c r="L386" s="40">
        <f t="shared" si="8"/>
        <v>0</v>
      </c>
      <c r="M386" s="41">
        <f>SUM(M388:M389)</f>
        <v>0</v>
      </c>
      <c r="N386" s="41">
        <f>SUM(N388:N389)</f>
        <v>0</v>
      </c>
    </row>
    <row r="387" spans="1:14" ht="23.25" customHeight="1" hidden="1">
      <c r="A387" s="33"/>
      <c r="B387" s="25"/>
      <c r="C387" s="26"/>
      <c r="D387" s="26"/>
      <c r="E387" s="33"/>
      <c r="F387" s="25"/>
      <c r="G387" s="26"/>
      <c r="H387" s="26"/>
      <c r="I387" s="26"/>
      <c r="J387" s="38" t="s">
        <v>297</v>
      </c>
      <c r="K387" s="39"/>
      <c r="L387" s="40">
        <f t="shared" si="8"/>
        <v>0</v>
      </c>
      <c r="M387" s="41"/>
      <c r="N387" s="41"/>
    </row>
    <row r="388" spans="1:14" ht="23.25" customHeight="1" hidden="1">
      <c r="A388" s="33"/>
      <c r="B388" s="25"/>
      <c r="C388" s="26"/>
      <c r="D388" s="26"/>
      <c r="E388" s="33"/>
      <c r="F388" s="25"/>
      <c r="G388" s="26"/>
      <c r="H388" s="26"/>
      <c r="I388" s="26"/>
      <c r="J388" s="38" t="s">
        <v>298</v>
      </c>
      <c r="K388" s="39"/>
      <c r="L388" s="40">
        <f t="shared" si="8"/>
        <v>0</v>
      </c>
      <c r="M388" s="41"/>
      <c r="N388" s="41"/>
    </row>
    <row r="389" spans="1:14" ht="23.25" customHeight="1" hidden="1">
      <c r="A389" s="33"/>
      <c r="B389" s="25"/>
      <c r="C389" s="26"/>
      <c r="D389" s="26"/>
      <c r="E389" s="33"/>
      <c r="F389" s="25"/>
      <c r="G389" s="26"/>
      <c r="H389" s="26"/>
      <c r="I389" s="26"/>
      <c r="J389" s="38" t="s">
        <v>298</v>
      </c>
      <c r="K389" s="39"/>
      <c r="L389" s="40">
        <f t="shared" si="8"/>
        <v>0</v>
      </c>
      <c r="M389" s="41"/>
      <c r="N389" s="41"/>
    </row>
    <row r="390" spans="1:14" ht="23.25" customHeight="1" hidden="1">
      <c r="A390" s="33">
        <v>2722</v>
      </c>
      <c r="B390" s="25" t="s">
        <v>361</v>
      </c>
      <c r="C390" s="26">
        <v>2</v>
      </c>
      <c r="D390" s="26">
        <v>2</v>
      </c>
      <c r="E390" s="33">
        <v>2722</v>
      </c>
      <c r="F390" s="25" t="s">
        <v>361</v>
      </c>
      <c r="G390" s="26">
        <v>2</v>
      </c>
      <c r="H390" s="26">
        <v>2</v>
      </c>
      <c r="I390" s="26"/>
      <c r="J390" s="38" t="s">
        <v>744</v>
      </c>
      <c r="K390" s="51" t="s">
        <v>745</v>
      </c>
      <c r="L390" s="40">
        <f t="shared" si="8"/>
        <v>0</v>
      </c>
      <c r="M390" s="41">
        <f>SUM(M392:M393)</f>
        <v>0</v>
      </c>
      <c r="N390" s="41">
        <f>SUM(N392:N393)</f>
        <v>0</v>
      </c>
    </row>
    <row r="391" spans="1:14" ht="23.25" customHeight="1" hidden="1">
      <c r="A391" s="33"/>
      <c r="B391" s="25"/>
      <c r="C391" s="26"/>
      <c r="D391" s="26"/>
      <c r="E391" s="33"/>
      <c r="F391" s="25"/>
      <c r="G391" s="26"/>
      <c r="H391" s="26"/>
      <c r="I391" s="26"/>
      <c r="J391" s="38" t="s">
        <v>297</v>
      </c>
      <c r="K391" s="39"/>
      <c r="L391" s="40">
        <f t="shared" si="8"/>
        <v>0</v>
      </c>
      <c r="M391" s="41"/>
      <c r="N391" s="41"/>
    </row>
    <row r="392" spans="1:14" ht="23.25" customHeight="1" hidden="1">
      <c r="A392" s="33"/>
      <c r="B392" s="25"/>
      <c r="C392" s="26"/>
      <c r="D392" s="26"/>
      <c r="E392" s="33"/>
      <c r="F392" s="25"/>
      <c r="G392" s="26"/>
      <c r="H392" s="26"/>
      <c r="I392" s="26"/>
      <c r="J392" s="38" t="s">
        <v>298</v>
      </c>
      <c r="K392" s="39"/>
      <c r="L392" s="40">
        <f t="shared" si="8"/>
        <v>0</v>
      </c>
      <c r="M392" s="41"/>
      <c r="N392" s="41"/>
    </row>
    <row r="393" spans="1:14" ht="23.25" customHeight="1" hidden="1">
      <c r="A393" s="33"/>
      <c r="B393" s="25"/>
      <c r="C393" s="26"/>
      <c r="D393" s="26"/>
      <c r="E393" s="33"/>
      <c r="F393" s="25"/>
      <c r="G393" s="26"/>
      <c r="H393" s="26"/>
      <c r="I393" s="26"/>
      <c r="J393" s="38" t="s">
        <v>298</v>
      </c>
      <c r="K393" s="39"/>
      <c r="L393" s="40">
        <f t="shared" si="8"/>
        <v>0</v>
      </c>
      <c r="M393" s="41"/>
      <c r="N393" s="41"/>
    </row>
    <row r="394" spans="1:14" ht="23.25" customHeight="1" hidden="1">
      <c r="A394" s="33">
        <v>2723</v>
      </c>
      <c r="B394" s="25" t="s">
        <v>361</v>
      </c>
      <c r="C394" s="26">
        <v>2</v>
      </c>
      <c r="D394" s="26">
        <v>3</v>
      </c>
      <c r="E394" s="33">
        <v>2723</v>
      </c>
      <c r="F394" s="25" t="s">
        <v>361</v>
      </c>
      <c r="G394" s="26">
        <v>2</v>
      </c>
      <c r="H394" s="26">
        <v>3</v>
      </c>
      <c r="I394" s="26"/>
      <c r="J394" s="38" t="s">
        <v>184</v>
      </c>
      <c r="K394" s="51" t="s">
        <v>746</v>
      </c>
      <c r="L394" s="40">
        <f t="shared" si="8"/>
        <v>0</v>
      </c>
      <c r="M394" s="41">
        <f>SUM(M396:M397)</f>
        <v>0</v>
      </c>
      <c r="N394" s="41">
        <f>SUM(N396:N397)</f>
        <v>0</v>
      </c>
    </row>
    <row r="395" spans="1:14" ht="23.25" customHeight="1" hidden="1">
      <c r="A395" s="33"/>
      <c r="B395" s="25"/>
      <c r="C395" s="26"/>
      <c r="D395" s="26"/>
      <c r="E395" s="33"/>
      <c r="F395" s="25"/>
      <c r="G395" s="26"/>
      <c r="H395" s="26"/>
      <c r="I395" s="26"/>
      <c r="J395" s="38" t="s">
        <v>297</v>
      </c>
      <c r="K395" s="39"/>
      <c r="L395" s="40">
        <f t="shared" si="8"/>
        <v>0</v>
      </c>
      <c r="M395" s="41"/>
      <c r="N395" s="41"/>
    </row>
    <row r="396" spans="1:14" ht="23.25" customHeight="1" hidden="1">
      <c r="A396" s="33"/>
      <c r="B396" s="25"/>
      <c r="C396" s="26"/>
      <c r="D396" s="26"/>
      <c r="E396" s="33"/>
      <c r="F396" s="25"/>
      <c r="G396" s="26"/>
      <c r="H396" s="26"/>
      <c r="I396" s="26"/>
      <c r="J396" s="38" t="s">
        <v>298</v>
      </c>
      <c r="K396" s="39"/>
      <c r="L396" s="40">
        <f t="shared" si="8"/>
        <v>0</v>
      </c>
      <c r="M396" s="41"/>
      <c r="N396" s="41"/>
    </row>
    <row r="397" spans="1:14" ht="23.25" customHeight="1" hidden="1">
      <c r="A397" s="33"/>
      <c r="B397" s="25"/>
      <c r="C397" s="26"/>
      <c r="D397" s="26"/>
      <c r="E397" s="33"/>
      <c r="F397" s="25"/>
      <c r="G397" s="26"/>
      <c r="H397" s="26"/>
      <c r="I397" s="26"/>
      <c r="J397" s="38" t="s">
        <v>298</v>
      </c>
      <c r="K397" s="39"/>
      <c r="L397" s="40">
        <f t="shared" si="8"/>
        <v>0</v>
      </c>
      <c r="M397" s="41"/>
      <c r="N397" s="41"/>
    </row>
    <row r="398" spans="1:14" ht="23.25" customHeight="1" hidden="1">
      <c r="A398" s="33">
        <v>2724</v>
      </c>
      <c r="B398" s="25" t="s">
        <v>361</v>
      </c>
      <c r="C398" s="26">
        <v>2</v>
      </c>
      <c r="D398" s="26">
        <v>4</v>
      </c>
      <c r="E398" s="33">
        <v>2724</v>
      </c>
      <c r="F398" s="25" t="s">
        <v>361</v>
      </c>
      <c r="G398" s="26">
        <v>2</v>
      </c>
      <c r="H398" s="26">
        <v>4</v>
      </c>
      <c r="I398" s="26"/>
      <c r="J398" s="38" t="s">
        <v>747</v>
      </c>
      <c r="K398" s="51" t="s">
        <v>748</v>
      </c>
      <c r="L398" s="40">
        <f t="shared" si="8"/>
        <v>0</v>
      </c>
      <c r="M398" s="41">
        <f>SUM(M400:M401)</f>
        <v>0</v>
      </c>
      <c r="N398" s="41">
        <f>SUM(N400:N401)</f>
        <v>0</v>
      </c>
    </row>
    <row r="399" spans="1:14" ht="23.25" customHeight="1" hidden="1">
      <c r="A399" s="33"/>
      <c r="B399" s="25"/>
      <c r="C399" s="26"/>
      <c r="D399" s="26"/>
      <c r="E399" s="33"/>
      <c r="F399" s="25"/>
      <c r="G399" s="26"/>
      <c r="H399" s="26"/>
      <c r="I399" s="26"/>
      <c r="J399" s="38" t="s">
        <v>297</v>
      </c>
      <c r="K399" s="39"/>
      <c r="L399" s="40">
        <f t="shared" si="8"/>
        <v>0</v>
      </c>
      <c r="M399" s="41"/>
      <c r="N399" s="41"/>
    </row>
    <row r="400" spans="1:14" ht="23.25" customHeight="1" hidden="1">
      <c r="A400" s="33"/>
      <c r="B400" s="25"/>
      <c r="C400" s="26"/>
      <c r="D400" s="26"/>
      <c r="E400" s="33"/>
      <c r="F400" s="25"/>
      <c r="G400" s="26"/>
      <c r="H400" s="26"/>
      <c r="I400" s="26"/>
      <c r="J400" s="38" t="s">
        <v>298</v>
      </c>
      <c r="K400" s="39"/>
      <c r="L400" s="40">
        <f t="shared" si="8"/>
        <v>0</v>
      </c>
      <c r="M400" s="41"/>
      <c r="N400" s="41"/>
    </row>
    <row r="401" spans="1:14" ht="23.25" customHeight="1" hidden="1">
      <c r="A401" s="33"/>
      <c r="B401" s="25"/>
      <c r="C401" s="26"/>
      <c r="D401" s="26"/>
      <c r="E401" s="33"/>
      <c r="F401" s="25"/>
      <c r="G401" s="26"/>
      <c r="H401" s="26"/>
      <c r="I401" s="26"/>
      <c r="J401" s="38" t="s">
        <v>298</v>
      </c>
      <c r="K401" s="39"/>
      <c r="L401" s="40">
        <f t="shared" si="8"/>
        <v>0</v>
      </c>
      <c r="M401" s="41"/>
      <c r="N401" s="41"/>
    </row>
    <row r="402" spans="1:14" ht="23.25" customHeight="1" hidden="1">
      <c r="A402" s="33">
        <v>2730</v>
      </c>
      <c r="B402" s="25" t="s">
        <v>361</v>
      </c>
      <c r="C402" s="26">
        <v>3</v>
      </c>
      <c r="D402" s="26">
        <v>0</v>
      </c>
      <c r="E402" s="33">
        <v>2730</v>
      </c>
      <c r="F402" s="25" t="s">
        <v>361</v>
      </c>
      <c r="G402" s="26">
        <v>3</v>
      </c>
      <c r="H402" s="26">
        <v>0</v>
      </c>
      <c r="I402" s="26"/>
      <c r="J402" s="34" t="s">
        <v>841</v>
      </c>
      <c r="K402" s="35" t="s">
        <v>752</v>
      </c>
      <c r="L402" s="40">
        <f t="shared" si="8"/>
        <v>0</v>
      </c>
      <c r="M402" s="41">
        <f>SUM(M403,M407,M411,M415)</f>
        <v>0</v>
      </c>
      <c r="N402" s="41">
        <f>SUM(N403,N407,N411,N415)</f>
        <v>0</v>
      </c>
    </row>
    <row r="403" spans="1:14" ht="23.25" customHeight="1" hidden="1">
      <c r="A403" s="33">
        <v>2731</v>
      </c>
      <c r="B403" s="25" t="s">
        <v>361</v>
      </c>
      <c r="C403" s="26">
        <v>3</v>
      </c>
      <c r="D403" s="26">
        <v>1</v>
      </c>
      <c r="E403" s="33">
        <v>2731</v>
      </c>
      <c r="F403" s="25" t="s">
        <v>361</v>
      </c>
      <c r="G403" s="26">
        <v>3</v>
      </c>
      <c r="H403" s="26">
        <v>1</v>
      </c>
      <c r="I403" s="26"/>
      <c r="J403" s="38" t="s">
        <v>753</v>
      </c>
      <c r="K403" s="39" t="s">
        <v>754</v>
      </c>
      <c r="L403" s="40">
        <f t="shared" si="8"/>
        <v>0</v>
      </c>
      <c r="M403" s="41">
        <f>SUM(M405:M406)</f>
        <v>0</v>
      </c>
      <c r="N403" s="41">
        <f>SUM(N405:N406)</f>
        <v>0</v>
      </c>
    </row>
    <row r="404" spans="1:14" ht="23.25" customHeight="1" hidden="1">
      <c r="A404" s="33"/>
      <c r="B404" s="25"/>
      <c r="C404" s="26"/>
      <c r="D404" s="26"/>
      <c r="E404" s="33"/>
      <c r="F404" s="25"/>
      <c r="G404" s="26"/>
      <c r="H404" s="26"/>
      <c r="I404" s="26"/>
      <c r="J404" s="38" t="s">
        <v>297</v>
      </c>
      <c r="K404" s="39"/>
      <c r="L404" s="40">
        <f t="shared" si="8"/>
        <v>0</v>
      </c>
      <c r="M404" s="41"/>
      <c r="N404" s="41"/>
    </row>
    <row r="405" spans="1:14" ht="23.25" customHeight="1" hidden="1">
      <c r="A405" s="33"/>
      <c r="B405" s="25"/>
      <c r="C405" s="26"/>
      <c r="D405" s="26"/>
      <c r="E405" s="33"/>
      <c r="F405" s="25"/>
      <c r="G405" s="26"/>
      <c r="H405" s="26"/>
      <c r="I405" s="26"/>
      <c r="J405" s="38" t="s">
        <v>298</v>
      </c>
      <c r="K405" s="39"/>
      <c r="L405" s="40">
        <f t="shared" si="8"/>
        <v>0</v>
      </c>
      <c r="M405" s="41"/>
      <c r="N405" s="41"/>
    </row>
    <row r="406" spans="1:14" ht="23.25" customHeight="1" hidden="1">
      <c r="A406" s="33"/>
      <c r="B406" s="25"/>
      <c r="C406" s="26"/>
      <c r="D406" s="26"/>
      <c r="E406" s="33"/>
      <c r="F406" s="25"/>
      <c r="G406" s="26"/>
      <c r="H406" s="26"/>
      <c r="I406" s="26"/>
      <c r="J406" s="38" t="s">
        <v>298</v>
      </c>
      <c r="K406" s="39"/>
      <c r="L406" s="40">
        <f t="shared" si="8"/>
        <v>0</v>
      </c>
      <c r="M406" s="41"/>
      <c r="N406" s="41"/>
    </row>
    <row r="407" spans="1:14" ht="23.25" customHeight="1" hidden="1">
      <c r="A407" s="33">
        <v>2732</v>
      </c>
      <c r="B407" s="25" t="s">
        <v>361</v>
      </c>
      <c r="C407" s="26">
        <v>3</v>
      </c>
      <c r="D407" s="26">
        <v>2</v>
      </c>
      <c r="E407" s="33">
        <v>2732</v>
      </c>
      <c r="F407" s="25" t="s">
        <v>361</v>
      </c>
      <c r="G407" s="26">
        <v>3</v>
      </c>
      <c r="H407" s="26">
        <v>2</v>
      </c>
      <c r="I407" s="26"/>
      <c r="J407" s="38" t="s">
        <v>755</v>
      </c>
      <c r="K407" s="39" t="s">
        <v>756</v>
      </c>
      <c r="L407" s="40">
        <f t="shared" si="8"/>
        <v>0</v>
      </c>
      <c r="M407" s="41">
        <f>SUM(M409:M410)</f>
        <v>0</v>
      </c>
      <c r="N407" s="41">
        <f>SUM(N409:N410)</f>
        <v>0</v>
      </c>
    </row>
    <row r="408" spans="1:14" ht="23.25" customHeight="1" hidden="1">
      <c r="A408" s="33"/>
      <c r="B408" s="25"/>
      <c r="C408" s="26"/>
      <c r="D408" s="26"/>
      <c r="E408" s="33"/>
      <c r="F408" s="25"/>
      <c r="G408" s="26"/>
      <c r="H408" s="26"/>
      <c r="I408" s="26"/>
      <c r="J408" s="38" t="s">
        <v>297</v>
      </c>
      <c r="K408" s="39"/>
      <c r="L408" s="40">
        <f t="shared" si="8"/>
        <v>0</v>
      </c>
      <c r="M408" s="41"/>
      <c r="N408" s="41"/>
    </row>
    <row r="409" spans="1:14" ht="23.25" customHeight="1" hidden="1">
      <c r="A409" s="33"/>
      <c r="B409" s="25"/>
      <c r="C409" s="26"/>
      <c r="D409" s="26"/>
      <c r="E409" s="33"/>
      <c r="F409" s="25"/>
      <c r="G409" s="26"/>
      <c r="H409" s="26"/>
      <c r="I409" s="26"/>
      <c r="J409" s="38" t="s">
        <v>298</v>
      </c>
      <c r="K409" s="39"/>
      <c r="L409" s="40">
        <f t="shared" si="8"/>
        <v>0</v>
      </c>
      <c r="M409" s="41"/>
      <c r="N409" s="41"/>
    </row>
    <row r="410" spans="1:14" ht="23.25" customHeight="1" hidden="1">
      <c r="A410" s="33"/>
      <c r="B410" s="25"/>
      <c r="C410" s="26"/>
      <c r="D410" s="26"/>
      <c r="E410" s="33"/>
      <c r="F410" s="25"/>
      <c r="G410" s="26"/>
      <c r="H410" s="26"/>
      <c r="I410" s="26"/>
      <c r="J410" s="38" t="s">
        <v>298</v>
      </c>
      <c r="K410" s="39"/>
      <c r="L410" s="40">
        <f t="shared" si="8"/>
        <v>0</v>
      </c>
      <c r="M410" s="41"/>
      <c r="N410" s="41"/>
    </row>
    <row r="411" spans="1:14" ht="23.25" customHeight="1" hidden="1">
      <c r="A411" s="33">
        <v>2733</v>
      </c>
      <c r="B411" s="25" t="s">
        <v>361</v>
      </c>
      <c r="C411" s="26">
        <v>3</v>
      </c>
      <c r="D411" s="26">
        <v>3</v>
      </c>
      <c r="E411" s="33">
        <v>2733</v>
      </c>
      <c r="F411" s="25" t="s">
        <v>361</v>
      </c>
      <c r="G411" s="26">
        <v>3</v>
      </c>
      <c r="H411" s="26">
        <v>3</v>
      </c>
      <c r="I411" s="26"/>
      <c r="J411" s="38" t="s">
        <v>757</v>
      </c>
      <c r="K411" s="39" t="s">
        <v>758</v>
      </c>
      <c r="L411" s="40">
        <f t="shared" si="8"/>
        <v>0</v>
      </c>
      <c r="M411" s="41">
        <f>SUM(M413:M414)</f>
        <v>0</v>
      </c>
      <c r="N411" s="41">
        <f>SUM(N413:N414)</f>
        <v>0</v>
      </c>
    </row>
    <row r="412" spans="1:14" ht="23.25" customHeight="1" hidden="1">
      <c r="A412" s="33"/>
      <c r="B412" s="25"/>
      <c r="C412" s="26"/>
      <c r="D412" s="26"/>
      <c r="E412" s="33"/>
      <c r="F412" s="25"/>
      <c r="G412" s="26"/>
      <c r="H412" s="26"/>
      <c r="I412" s="26"/>
      <c r="J412" s="38" t="s">
        <v>297</v>
      </c>
      <c r="K412" s="39"/>
      <c r="L412" s="40">
        <f t="shared" si="8"/>
        <v>0</v>
      </c>
      <c r="M412" s="41"/>
      <c r="N412" s="41"/>
    </row>
    <row r="413" spans="1:14" ht="23.25" customHeight="1" hidden="1">
      <c r="A413" s="33"/>
      <c r="B413" s="25"/>
      <c r="C413" s="26"/>
      <c r="D413" s="26"/>
      <c r="E413" s="33"/>
      <c r="F413" s="25"/>
      <c r="G413" s="26"/>
      <c r="H413" s="26"/>
      <c r="I413" s="26"/>
      <c r="J413" s="38" t="s">
        <v>298</v>
      </c>
      <c r="K413" s="39"/>
      <c r="L413" s="40">
        <f t="shared" si="8"/>
        <v>0</v>
      </c>
      <c r="M413" s="41"/>
      <c r="N413" s="41"/>
    </row>
    <row r="414" spans="1:14" ht="23.25" customHeight="1" hidden="1">
      <c r="A414" s="33"/>
      <c r="B414" s="25"/>
      <c r="C414" s="26"/>
      <c r="D414" s="26"/>
      <c r="E414" s="33"/>
      <c r="F414" s="25"/>
      <c r="G414" s="26"/>
      <c r="H414" s="26"/>
      <c r="I414" s="26"/>
      <c r="J414" s="38" t="s">
        <v>298</v>
      </c>
      <c r="K414" s="39"/>
      <c r="L414" s="40">
        <f t="shared" si="8"/>
        <v>0</v>
      </c>
      <c r="M414" s="41"/>
      <c r="N414" s="41"/>
    </row>
    <row r="415" spans="1:14" ht="23.25" customHeight="1" hidden="1">
      <c r="A415" s="33">
        <v>2734</v>
      </c>
      <c r="B415" s="25" t="s">
        <v>361</v>
      </c>
      <c r="C415" s="26">
        <v>3</v>
      </c>
      <c r="D415" s="26">
        <v>4</v>
      </c>
      <c r="E415" s="33">
        <v>2734</v>
      </c>
      <c r="F415" s="25" t="s">
        <v>361</v>
      </c>
      <c r="G415" s="26">
        <v>3</v>
      </c>
      <c r="H415" s="26">
        <v>4</v>
      </c>
      <c r="I415" s="26"/>
      <c r="J415" s="38" t="s">
        <v>759</v>
      </c>
      <c r="K415" s="39" t="s">
        <v>760</v>
      </c>
      <c r="L415" s="40">
        <f t="shared" si="8"/>
        <v>0</v>
      </c>
      <c r="M415" s="41">
        <f>SUM(M417:M418)</f>
        <v>0</v>
      </c>
      <c r="N415" s="41">
        <f>SUM(N417:N418)</f>
        <v>0</v>
      </c>
    </row>
    <row r="416" spans="1:14" ht="23.25" customHeight="1" hidden="1">
      <c r="A416" s="33"/>
      <c r="B416" s="25"/>
      <c r="C416" s="26"/>
      <c r="D416" s="26"/>
      <c r="E416" s="33"/>
      <c r="F416" s="25"/>
      <c r="G416" s="26"/>
      <c r="H416" s="26"/>
      <c r="I416" s="26"/>
      <c r="J416" s="38" t="s">
        <v>297</v>
      </c>
      <c r="K416" s="39"/>
      <c r="L416" s="40">
        <f t="shared" si="8"/>
        <v>0</v>
      </c>
      <c r="M416" s="41"/>
      <c r="N416" s="41"/>
    </row>
    <row r="417" spans="1:14" ht="23.25" customHeight="1" hidden="1">
      <c r="A417" s="33"/>
      <c r="B417" s="25"/>
      <c r="C417" s="26"/>
      <c r="D417" s="26"/>
      <c r="E417" s="33"/>
      <c r="F417" s="25"/>
      <c r="G417" s="26"/>
      <c r="H417" s="26"/>
      <c r="I417" s="26"/>
      <c r="J417" s="38" t="s">
        <v>298</v>
      </c>
      <c r="K417" s="39"/>
      <c r="L417" s="40">
        <f t="shared" si="8"/>
        <v>0</v>
      </c>
      <c r="M417" s="41"/>
      <c r="N417" s="41"/>
    </row>
    <row r="418" spans="1:14" ht="23.25" customHeight="1" hidden="1">
      <c r="A418" s="33"/>
      <c r="B418" s="25"/>
      <c r="C418" s="26"/>
      <c r="D418" s="26"/>
      <c r="E418" s="33"/>
      <c r="F418" s="25"/>
      <c r="G418" s="26"/>
      <c r="H418" s="26"/>
      <c r="I418" s="26"/>
      <c r="J418" s="38" t="s">
        <v>298</v>
      </c>
      <c r="K418" s="39"/>
      <c r="L418" s="40">
        <f t="shared" si="8"/>
        <v>0</v>
      </c>
      <c r="M418" s="41"/>
      <c r="N418" s="41"/>
    </row>
    <row r="419" spans="1:14" ht="23.25" customHeight="1" hidden="1">
      <c r="A419" s="33">
        <v>2740</v>
      </c>
      <c r="B419" s="25" t="s">
        <v>361</v>
      </c>
      <c r="C419" s="26">
        <v>4</v>
      </c>
      <c r="D419" s="26">
        <v>0</v>
      </c>
      <c r="E419" s="33">
        <v>2740</v>
      </c>
      <c r="F419" s="25" t="s">
        <v>361</v>
      </c>
      <c r="G419" s="26">
        <v>4</v>
      </c>
      <c r="H419" s="26">
        <v>0</v>
      </c>
      <c r="I419" s="26"/>
      <c r="J419" s="34" t="s">
        <v>842</v>
      </c>
      <c r="K419" s="35" t="s">
        <v>762</v>
      </c>
      <c r="L419" s="40">
        <f t="shared" si="8"/>
        <v>0</v>
      </c>
      <c r="M419" s="41">
        <f>SUM(M420)</f>
        <v>0</v>
      </c>
      <c r="N419" s="41">
        <f>SUM(N420)</f>
        <v>0</v>
      </c>
    </row>
    <row r="420" spans="1:14" ht="23.25" customHeight="1" hidden="1">
      <c r="A420" s="33">
        <v>2741</v>
      </c>
      <c r="B420" s="25" t="s">
        <v>361</v>
      </c>
      <c r="C420" s="26">
        <v>4</v>
      </c>
      <c r="D420" s="26">
        <v>1</v>
      </c>
      <c r="E420" s="33">
        <v>2741</v>
      </c>
      <c r="F420" s="25" t="s">
        <v>361</v>
      </c>
      <c r="G420" s="26">
        <v>4</v>
      </c>
      <c r="H420" s="26">
        <v>1</v>
      </c>
      <c r="I420" s="26"/>
      <c r="J420" s="38" t="s">
        <v>761</v>
      </c>
      <c r="K420" s="51" t="s">
        <v>763</v>
      </c>
      <c r="L420" s="40">
        <f t="shared" si="8"/>
        <v>0</v>
      </c>
      <c r="M420" s="41">
        <f>SUM(M422:M423)</f>
        <v>0</v>
      </c>
      <c r="N420" s="41">
        <f>SUM(N422:N423)</f>
        <v>0</v>
      </c>
    </row>
    <row r="421" spans="1:14" ht="23.25" customHeight="1" hidden="1">
      <c r="A421" s="33"/>
      <c r="B421" s="25"/>
      <c r="C421" s="26"/>
      <c r="D421" s="26"/>
      <c r="E421" s="33"/>
      <c r="F421" s="25"/>
      <c r="G421" s="26"/>
      <c r="H421" s="26"/>
      <c r="I421" s="26"/>
      <c r="J421" s="38" t="s">
        <v>297</v>
      </c>
      <c r="K421" s="39"/>
      <c r="L421" s="40">
        <f t="shared" si="8"/>
        <v>0</v>
      </c>
      <c r="M421" s="41"/>
      <c r="N421" s="41"/>
    </row>
    <row r="422" spans="1:14" ht="23.25" customHeight="1" hidden="1">
      <c r="A422" s="33"/>
      <c r="B422" s="25"/>
      <c r="C422" s="26"/>
      <c r="D422" s="26"/>
      <c r="E422" s="33"/>
      <c r="F422" s="25"/>
      <c r="G422" s="26"/>
      <c r="H422" s="26"/>
      <c r="I422" s="26"/>
      <c r="J422" s="38" t="s">
        <v>298</v>
      </c>
      <c r="K422" s="39"/>
      <c r="L422" s="40">
        <f t="shared" si="8"/>
        <v>0</v>
      </c>
      <c r="M422" s="41"/>
      <c r="N422" s="41"/>
    </row>
    <row r="423" spans="1:14" ht="23.25" customHeight="1" hidden="1">
      <c r="A423" s="33"/>
      <c r="B423" s="25"/>
      <c r="C423" s="26"/>
      <c r="D423" s="26"/>
      <c r="E423" s="33"/>
      <c r="F423" s="25"/>
      <c r="G423" s="26"/>
      <c r="H423" s="26"/>
      <c r="I423" s="26"/>
      <c r="J423" s="38" t="s">
        <v>298</v>
      </c>
      <c r="K423" s="39"/>
      <c r="L423" s="40">
        <f aca="true" t="shared" si="9" ref="L423:L490">SUM(M423:N423)</f>
        <v>0</v>
      </c>
      <c r="M423" s="41"/>
      <c r="N423" s="41"/>
    </row>
    <row r="424" spans="1:14" ht="23.25" customHeight="1" hidden="1">
      <c r="A424" s="33">
        <v>2750</v>
      </c>
      <c r="B424" s="25" t="s">
        <v>361</v>
      </c>
      <c r="C424" s="26">
        <v>5</v>
      </c>
      <c r="D424" s="26">
        <v>0</v>
      </c>
      <c r="E424" s="33">
        <v>2750</v>
      </c>
      <c r="F424" s="25" t="s">
        <v>361</v>
      </c>
      <c r="G424" s="26">
        <v>5</v>
      </c>
      <c r="H424" s="26">
        <v>0</v>
      </c>
      <c r="I424" s="26"/>
      <c r="J424" s="34" t="s">
        <v>843</v>
      </c>
      <c r="K424" s="35" t="s">
        <v>765</v>
      </c>
      <c r="L424" s="40">
        <f t="shared" si="9"/>
        <v>0</v>
      </c>
      <c r="M424" s="41">
        <f>SUM(M425)</f>
        <v>0</v>
      </c>
      <c r="N424" s="41">
        <f>SUM(N425)</f>
        <v>0</v>
      </c>
    </row>
    <row r="425" spans="1:14" ht="23.25" customHeight="1" hidden="1">
      <c r="A425" s="33">
        <v>2751</v>
      </c>
      <c r="B425" s="25" t="s">
        <v>361</v>
      </c>
      <c r="C425" s="26">
        <v>5</v>
      </c>
      <c r="D425" s="26">
        <v>1</v>
      </c>
      <c r="E425" s="33">
        <v>2751</v>
      </c>
      <c r="F425" s="25" t="s">
        <v>361</v>
      </c>
      <c r="G425" s="26">
        <v>5</v>
      </c>
      <c r="H425" s="26">
        <v>1</v>
      </c>
      <c r="I425" s="26"/>
      <c r="J425" s="38" t="s">
        <v>764</v>
      </c>
      <c r="K425" s="51" t="s">
        <v>765</v>
      </c>
      <c r="L425" s="40">
        <f t="shared" si="9"/>
        <v>0</v>
      </c>
      <c r="M425" s="41">
        <f>SUM(M427:M428)</f>
        <v>0</v>
      </c>
      <c r="N425" s="41">
        <f>SUM(N427:N428)</f>
        <v>0</v>
      </c>
    </row>
    <row r="426" spans="1:14" ht="23.25" customHeight="1" hidden="1">
      <c r="A426" s="33"/>
      <c r="B426" s="25"/>
      <c r="C426" s="26"/>
      <c r="D426" s="26"/>
      <c r="E426" s="33"/>
      <c r="F426" s="25"/>
      <c r="G426" s="26"/>
      <c r="H426" s="26"/>
      <c r="I426" s="26"/>
      <c r="J426" s="38" t="s">
        <v>297</v>
      </c>
      <c r="K426" s="39"/>
      <c r="L426" s="40">
        <f t="shared" si="9"/>
        <v>0</v>
      </c>
      <c r="M426" s="41"/>
      <c r="N426" s="41"/>
    </row>
    <row r="427" spans="1:14" ht="23.25" customHeight="1" hidden="1">
      <c r="A427" s="33"/>
      <c r="B427" s="25"/>
      <c r="C427" s="26"/>
      <c r="D427" s="26"/>
      <c r="E427" s="33"/>
      <c r="F427" s="25"/>
      <c r="G427" s="26"/>
      <c r="H427" s="26"/>
      <c r="I427" s="26"/>
      <c r="J427" s="38" t="s">
        <v>298</v>
      </c>
      <c r="K427" s="39"/>
      <c r="L427" s="40">
        <f t="shared" si="9"/>
        <v>0</v>
      </c>
      <c r="M427" s="41"/>
      <c r="N427" s="41"/>
    </row>
    <row r="428" spans="1:14" ht="23.25" customHeight="1" hidden="1">
      <c r="A428" s="33"/>
      <c r="B428" s="25"/>
      <c r="C428" s="26"/>
      <c r="D428" s="26"/>
      <c r="E428" s="33"/>
      <c r="F428" s="25"/>
      <c r="G428" s="26"/>
      <c r="H428" s="26"/>
      <c r="I428" s="26"/>
      <c r="J428" s="38" t="s">
        <v>298</v>
      </c>
      <c r="K428" s="39"/>
      <c r="L428" s="40">
        <f t="shared" si="9"/>
        <v>0</v>
      </c>
      <c r="M428" s="41"/>
      <c r="N428" s="41"/>
    </row>
    <row r="429" spans="1:14" ht="23.25" customHeight="1" hidden="1">
      <c r="A429" s="33">
        <v>2760</v>
      </c>
      <c r="B429" s="25" t="s">
        <v>361</v>
      </c>
      <c r="C429" s="26">
        <v>6</v>
      </c>
      <c r="D429" s="26">
        <v>0</v>
      </c>
      <c r="E429" s="33">
        <v>2760</v>
      </c>
      <c r="F429" s="25" t="s">
        <v>361</v>
      </c>
      <c r="G429" s="26">
        <v>6</v>
      </c>
      <c r="H429" s="26">
        <v>0</v>
      </c>
      <c r="I429" s="26"/>
      <c r="J429" s="34" t="s">
        <v>844</v>
      </c>
      <c r="K429" s="35" t="s">
        <v>767</v>
      </c>
      <c r="L429" s="40">
        <f t="shared" si="9"/>
        <v>0</v>
      </c>
      <c r="M429" s="41">
        <f>SUM(M430+M434)</f>
        <v>0</v>
      </c>
      <c r="N429" s="41">
        <f>SUM(N430+N434)</f>
        <v>0</v>
      </c>
    </row>
    <row r="430" spans="1:14" ht="23.25" customHeight="1" hidden="1">
      <c r="A430" s="33">
        <v>2761</v>
      </c>
      <c r="B430" s="25" t="s">
        <v>361</v>
      </c>
      <c r="C430" s="26">
        <v>6</v>
      </c>
      <c r="D430" s="26">
        <v>1</v>
      </c>
      <c r="E430" s="33">
        <v>2761</v>
      </c>
      <c r="F430" s="25" t="s">
        <v>361</v>
      </c>
      <c r="G430" s="26">
        <v>6</v>
      </c>
      <c r="H430" s="26">
        <v>1</v>
      </c>
      <c r="I430" s="26"/>
      <c r="J430" s="38" t="s">
        <v>363</v>
      </c>
      <c r="K430" s="35"/>
      <c r="L430" s="40">
        <f t="shared" si="9"/>
        <v>0</v>
      </c>
      <c r="M430" s="41">
        <f>SUM(M432:M433)</f>
        <v>0</v>
      </c>
      <c r="N430" s="41">
        <f>SUM(N432:N433)</f>
        <v>0</v>
      </c>
    </row>
    <row r="431" spans="1:14" ht="23.25" customHeight="1" hidden="1">
      <c r="A431" s="33"/>
      <c r="B431" s="25"/>
      <c r="C431" s="26"/>
      <c r="D431" s="26"/>
      <c r="E431" s="33"/>
      <c r="F431" s="25"/>
      <c r="G431" s="26"/>
      <c r="H431" s="26"/>
      <c r="I431" s="26"/>
      <c r="J431" s="38" t="s">
        <v>297</v>
      </c>
      <c r="K431" s="39"/>
      <c r="L431" s="40">
        <f t="shared" si="9"/>
        <v>0</v>
      </c>
      <c r="M431" s="41"/>
      <c r="N431" s="41"/>
    </row>
    <row r="432" spans="1:14" ht="23.25" customHeight="1" hidden="1">
      <c r="A432" s="33"/>
      <c r="B432" s="25"/>
      <c r="C432" s="26"/>
      <c r="D432" s="26"/>
      <c r="E432" s="33"/>
      <c r="F432" s="25"/>
      <c r="G432" s="26"/>
      <c r="H432" s="26"/>
      <c r="I432" s="26"/>
      <c r="J432" s="38" t="s">
        <v>298</v>
      </c>
      <c r="K432" s="39"/>
      <c r="L432" s="40">
        <f t="shared" si="9"/>
        <v>0</v>
      </c>
      <c r="M432" s="41"/>
      <c r="N432" s="41"/>
    </row>
    <row r="433" spans="1:14" ht="23.25" customHeight="1" hidden="1">
      <c r="A433" s="33"/>
      <c r="B433" s="25"/>
      <c r="C433" s="26"/>
      <c r="D433" s="26"/>
      <c r="E433" s="33"/>
      <c r="F433" s="25"/>
      <c r="G433" s="26"/>
      <c r="H433" s="26"/>
      <c r="I433" s="26"/>
      <c r="J433" s="38" t="s">
        <v>298</v>
      </c>
      <c r="K433" s="39"/>
      <c r="L433" s="40">
        <f t="shared" si="9"/>
        <v>0</v>
      </c>
      <c r="M433" s="41"/>
      <c r="N433" s="41"/>
    </row>
    <row r="434" spans="1:14" ht="23.25" customHeight="1" hidden="1">
      <c r="A434" s="33">
        <v>2762</v>
      </c>
      <c r="B434" s="25" t="s">
        <v>361</v>
      </c>
      <c r="C434" s="26">
        <v>6</v>
      </c>
      <c r="D434" s="26">
        <v>2</v>
      </c>
      <c r="E434" s="33">
        <v>2762</v>
      </c>
      <c r="F434" s="25" t="s">
        <v>361</v>
      </c>
      <c r="G434" s="26">
        <v>6</v>
      </c>
      <c r="H434" s="26">
        <v>2</v>
      </c>
      <c r="I434" s="26"/>
      <c r="J434" s="38" t="s">
        <v>766</v>
      </c>
      <c r="K434" s="51" t="s">
        <v>768</v>
      </c>
      <c r="L434" s="40">
        <f t="shared" si="9"/>
        <v>0</v>
      </c>
      <c r="M434" s="41">
        <f>SUM(M436:M437)</f>
        <v>0</v>
      </c>
      <c r="N434" s="41">
        <f>SUM(N436:N437)</f>
        <v>0</v>
      </c>
    </row>
    <row r="435" spans="1:14" ht="23.25" customHeight="1" hidden="1">
      <c r="A435" s="33"/>
      <c r="B435" s="25"/>
      <c r="C435" s="26"/>
      <c r="D435" s="26"/>
      <c r="E435" s="33"/>
      <c r="F435" s="25"/>
      <c r="G435" s="26"/>
      <c r="H435" s="26"/>
      <c r="I435" s="26"/>
      <c r="J435" s="38" t="s">
        <v>297</v>
      </c>
      <c r="K435" s="39"/>
      <c r="L435" s="40">
        <f t="shared" si="9"/>
        <v>0</v>
      </c>
      <c r="M435" s="41"/>
      <c r="N435" s="41"/>
    </row>
    <row r="436" spans="1:14" ht="23.25" customHeight="1" hidden="1">
      <c r="A436" s="33"/>
      <c r="B436" s="25"/>
      <c r="C436" s="26"/>
      <c r="D436" s="26"/>
      <c r="E436" s="33"/>
      <c r="F436" s="25"/>
      <c r="G436" s="26"/>
      <c r="H436" s="26"/>
      <c r="I436" s="26"/>
      <c r="J436" s="38" t="s">
        <v>298</v>
      </c>
      <c r="K436" s="39"/>
      <c r="L436" s="40">
        <f t="shared" si="9"/>
        <v>0</v>
      </c>
      <c r="M436" s="41"/>
      <c r="N436" s="41"/>
    </row>
    <row r="437" spans="1:14" ht="23.25" customHeight="1" hidden="1">
      <c r="A437" s="33"/>
      <c r="B437" s="25"/>
      <c r="C437" s="26"/>
      <c r="D437" s="26"/>
      <c r="E437" s="33"/>
      <c r="F437" s="25"/>
      <c r="G437" s="26"/>
      <c r="H437" s="26"/>
      <c r="I437" s="26"/>
      <c r="J437" s="38" t="s">
        <v>298</v>
      </c>
      <c r="K437" s="39"/>
      <c r="L437" s="40">
        <f t="shared" si="9"/>
        <v>0</v>
      </c>
      <c r="M437" s="41"/>
      <c r="N437" s="41"/>
    </row>
    <row r="438" spans="1:14" ht="15.75" hidden="1">
      <c r="A438" s="33"/>
      <c r="B438" s="25"/>
      <c r="C438" s="26"/>
      <c r="D438" s="26"/>
      <c r="E438" s="33"/>
      <c r="F438" s="25"/>
      <c r="G438" s="26"/>
      <c r="H438" s="26"/>
      <c r="I438" s="26"/>
      <c r="J438" s="38"/>
      <c r="K438" s="39"/>
      <c r="L438" s="40"/>
      <c r="M438" s="41"/>
      <c r="N438" s="41"/>
    </row>
    <row r="439" spans="1:14" s="31" customFormat="1" ht="23.25" customHeight="1">
      <c r="A439" s="24">
        <v>2800</v>
      </c>
      <c r="B439" s="25" t="s">
        <v>364</v>
      </c>
      <c r="C439" s="26">
        <v>0</v>
      </c>
      <c r="D439" s="26">
        <v>0</v>
      </c>
      <c r="E439" s="24">
        <v>2800</v>
      </c>
      <c r="F439" s="25" t="s">
        <v>364</v>
      </c>
      <c r="G439" s="26">
        <v>0</v>
      </c>
      <c r="H439" s="26">
        <v>0</v>
      </c>
      <c r="I439" s="26"/>
      <c r="J439" s="57" t="s">
        <v>938</v>
      </c>
      <c r="K439" s="55" t="s">
        <v>769</v>
      </c>
      <c r="L439" s="40">
        <f t="shared" si="9"/>
        <v>43989</v>
      </c>
      <c r="M439" s="40">
        <f>M447+M495+M513+M440</f>
        <v>42989</v>
      </c>
      <c r="N439" s="40">
        <f>SUM(N440+N447+N483+N495+N508+N513)</f>
        <v>1000</v>
      </c>
    </row>
    <row r="440" spans="1:14" ht="23.25" customHeight="1" hidden="1">
      <c r="A440" s="33">
        <v>2810</v>
      </c>
      <c r="B440" s="25" t="s">
        <v>364</v>
      </c>
      <c r="C440" s="26">
        <v>1</v>
      </c>
      <c r="D440" s="26">
        <v>0</v>
      </c>
      <c r="E440" s="33">
        <v>2810</v>
      </c>
      <c r="F440" s="25" t="s">
        <v>364</v>
      </c>
      <c r="G440" s="26">
        <v>1</v>
      </c>
      <c r="H440" s="26">
        <v>0</v>
      </c>
      <c r="I440" s="26"/>
      <c r="J440" s="34" t="s">
        <v>845</v>
      </c>
      <c r="K440" s="35" t="s">
        <v>771</v>
      </c>
      <c r="L440" s="40">
        <f t="shared" si="9"/>
        <v>0</v>
      </c>
      <c r="M440" s="41">
        <f>SUM(M441)</f>
        <v>0</v>
      </c>
      <c r="N440" s="41">
        <f>SUM(N441)</f>
        <v>0</v>
      </c>
    </row>
    <row r="441" spans="1:14" ht="23.25" customHeight="1" hidden="1">
      <c r="A441" s="33">
        <v>2811</v>
      </c>
      <c r="B441" s="25" t="s">
        <v>364</v>
      </c>
      <c r="C441" s="26">
        <v>1</v>
      </c>
      <c r="D441" s="26">
        <v>1</v>
      </c>
      <c r="E441" s="33">
        <v>2811</v>
      </c>
      <c r="F441" s="25" t="s">
        <v>364</v>
      </c>
      <c r="G441" s="26">
        <v>1</v>
      </c>
      <c r="H441" s="26">
        <v>1</v>
      </c>
      <c r="I441" s="26"/>
      <c r="J441" s="38" t="s">
        <v>770</v>
      </c>
      <c r="K441" s="51" t="s">
        <v>772</v>
      </c>
      <c r="L441" s="40">
        <f t="shared" si="9"/>
        <v>0</v>
      </c>
      <c r="M441" s="41">
        <f>M443</f>
        <v>0</v>
      </c>
      <c r="N441" s="41">
        <f>SUM(N444:N446)</f>
        <v>0</v>
      </c>
    </row>
    <row r="442" spans="1:14" ht="23.25" customHeight="1" hidden="1">
      <c r="A442" s="33"/>
      <c r="B442" s="25"/>
      <c r="C442" s="26"/>
      <c r="D442" s="26"/>
      <c r="E442" s="33"/>
      <c r="F442" s="25"/>
      <c r="G442" s="26"/>
      <c r="H442" s="26"/>
      <c r="I442" s="26"/>
      <c r="J442" s="38" t="s">
        <v>297</v>
      </c>
      <c r="K442" s="39"/>
      <c r="L442" s="40"/>
      <c r="M442" s="41"/>
      <c r="N442" s="41"/>
    </row>
    <row r="443" spans="1:14" ht="23.25" customHeight="1" hidden="1">
      <c r="A443" s="33"/>
      <c r="B443" s="25"/>
      <c r="C443" s="26"/>
      <c r="D443" s="26"/>
      <c r="E443" s="33"/>
      <c r="F443" s="25"/>
      <c r="G443" s="26"/>
      <c r="H443" s="26"/>
      <c r="I443" s="26">
        <v>4241</v>
      </c>
      <c r="J443" s="38" t="s">
        <v>1026</v>
      </c>
      <c r="K443" s="48"/>
      <c r="L443" s="49">
        <f>M443</f>
        <v>0</v>
      </c>
      <c r="M443" s="50"/>
      <c r="N443" s="41"/>
    </row>
    <row r="444" spans="1:14" ht="23.25" customHeight="1" hidden="1">
      <c r="A444" s="33"/>
      <c r="B444" s="25"/>
      <c r="C444" s="26"/>
      <c r="D444" s="26"/>
      <c r="E444" s="33"/>
      <c r="F444" s="25"/>
      <c r="G444" s="26"/>
      <c r="H444" s="26"/>
      <c r="I444" s="26">
        <v>5111</v>
      </c>
      <c r="J444" s="38" t="s">
        <v>283</v>
      </c>
      <c r="K444" s="48"/>
      <c r="L444" s="49">
        <f>M444</f>
        <v>0</v>
      </c>
      <c r="M444" s="50">
        <v>0</v>
      </c>
      <c r="N444" s="41"/>
    </row>
    <row r="445" spans="1:14" ht="23.25" customHeight="1" hidden="1">
      <c r="A445" s="33"/>
      <c r="B445" s="25"/>
      <c r="C445" s="26"/>
      <c r="D445" s="26"/>
      <c r="E445" s="33"/>
      <c r="F445" s="25"/>
      <c r="G445" s="26"/>
      <c r="H445" s="26"/>
      <c r="I445" s="26">
        <v>5113</v>
      </c>
      <c r="J445" s="144" t="s">
        <v>285</v>
      </c>
      <c r="K445" s="48"/>
      <c r="L445" s="49">
        <f>M445</f>
        <v>0</v>
      </c>
      <c r="M445" s="50">
        <v>0</v>
      </c>
      <c r="N445" s="41"/>
    </row>
    <row r="446" spans="1:14" ht="23.25" customHeight="1" hidden="1">
      <c r="A446" s="33"/>
      <c r="B446" s="25"/>
      <c r="C446" s="26"/>
      <c r="D446" s="26"/>
      <c r="E446" s="33"/>
      <c r="F446" s="25"/>
      <c r="G446" s="26"/>
      <c r="H446" s="26"/>
      <c r="I446" s="26"/>
      <c r="J446" s="47"/>
      <c r="K446" s="48"/>
      <c r="L446" s="49"/>
      <c r="M446" s="50"/>
      <c r="N446" s="41"/>
    </row>
    <row r="447" spans="1:17" ht="23.25" customHeight="1">
      <c r="A447" s="33">
        <v>2820</v>
      </c>
      <c r="B447" s="25" t="s">
        <v>364</v>
      </c>
      <c r="C447" s="26">
        <v>2</v>
      </c>
      <c r="D447" s="26">
        <v>0</v>
      </c>
      <c r="E447" s="33">
        <v>2820</v>
      </c>
      <c r="F447" s="25" t="s">
        <v>364</v>
      </c>
      <c r="G447" s="26">
        <v>2</v>
      </c>
      <c r="H447" s="26">
        <v>0</v>
      </c>
      <c r="I447" s="26"/>
      <c r="J447" s="34" t="s">
        <v>846</v>
      </c>
      <c r="K447" s="35" t="s">
        <v>774</v>
      </c>
      <c r="L447" s="40">
        <f t="shared" si="9"/>
        <v>42989</v>
      </c>
      <c r="M447" s="41">
        <f>M448+M461+M465</f>
        <v>42989</v>
      </c>
      <c r="N447" s="41">
        <f>SUM(N448,N457,N461,N465,N471,N475,N479)</f>
        <v>0</v>
      </c>
      <c r="Q447" s="7"/>
    </row>
    <row r="448" spans="1:14" ht="23.25" customHeight="1">
      <c r="A448" s="33">
        <v>2821</v>
      </c>
      <c r="B448" s="25" t="s">
        <v>364</v>
      </c>
      <c r="C448" s="26">
        <v>2</v>
      </c>
      <c r="D448" s="26">
        <v>1</v>
      </c>
      <c r="E448" s="33">
        <v>2821</v>
      </c>
      <c r="F448" s="25" t="s">
        <v>364</v>
      </c>
      <c r="G448" s="26">
        <v>2</v>
      </c>
      <c r="H448" s="26">
        <v>1</v>
      </c>
      <c r="I448" s="26"/>
      <c r="J448" s="38" t="s">
        <v>365</v>
      </c>
      <c r="K448" s="35"/>
      <c r="L448" s="40">
        <f t="shared" si="9"/>
        <v>28589</v>
      </c>
      <c r="M448" s="41">
        <f>M450</f>
        <v>28589</v>
      </c>
      <c r="N448" s="41">
        <f>SUM(N456:N456)</f>
        <v>0</v>
      </c>
    </row>
    <row r="449" spans="1:14" ht="23.25" customHeight="1" hidden="1">
      <c r="A449" s="33"/>
      <c r="B449" s="25"/>
      <c r="C449" s="26"/>
      <c r="D449" s="26"/>
      <c r="E449" s="33"/>
      <c r="F449" s="25"/>
      <c r="G449" s="26"/>
      <c r="H449" s="26"/>
      <c r="I449" s="26"/>
      <c r="J449" s="38" t="s">
        <v>297</v>
      </c>
      <c r="K449" s="39"/>
      <c r="L449" s="40"/>
      <c r="M449" s="41"/>
      <c r="N449" s="41"/>
    </row>
    <row r="450" spans="1:14" ht="23.25" customHeight="1">
      <c r="A450" s="560">
        <v>7000</v>
      </c>
      <c r="B450" s="561" t="s">
        <v>1030</v>
      </c>
      <c r="C450" s="562">
        <v>21000</v>
      </c>
      <c r="D450" s="565">
        <f>M450</f>
        <v>28589</v>
      </c>
      <c r="E450" s="753"/>
      <c r="F450" s="753"/>
      <c r="G450" s="753"/>
      <c r="H450" s="753"/>
      <c r="I450" s="52">
        <v>4511</v>
      </c>
      <c r="J450" s="47" t="s">
        <v>228</v>
      </c>
      <c r="K450" s="53"/>
      <c r="L450" s="41">
        <f>M450</f>
        <v>28589</v>
      </c>
      <c r="M450" s="50">
        <f>'[5]Բյուջե-2023'!$C$22</f>
        <v>28589</v>
      </c>
      <c r="N450" s="41"/>
    </row>
    <row r="451" spans="1:14" ht="15.75" hidden="1">
      <c r="A451" s="33"/>
      <c r="B451" s="25"/>
      <c r="C451" s="26"/>
      <c r="D451" s="26"/>
      <c r="E451" s="33"/>
      <c r="F451" s="25"/>
      <c r="G451" s="26"/>
      <c r="H451" s="26"/>
      <c r="I451" s="52"/>
      <c r="J451" s="38"/>
      <c r="K451" s="53"/>
      <c r="L451" s="41"/>
      <c r="M451" s="50"/>
      <c r="N451" s="41"/>
    </row>
    <row r="452" spans="1:14" ht="15.75" hidden="1">
      <c r="A452" s="33"/>
      <c r="B452" s="25"/>
      <c r="C452" s="26"/>
      <c r="D452" s="26"/>
      <c r="E452" s="33"/>
      <c r="F452" s="25"/>
      <c r="G452" s="26"/>
      <c r="H452" s="26"/>
      <c r="I452" s="52"/>
      <c r="J452" s="38"/>
      <c r="K452" s="53"/>
      <c r="L452" s="41"/>
      <c r="M452" s="50"/>
      <c r="N452" s="41"/>
    </row>
    <row r="453" spans="1:14" ht="15.75" hidden="1">
      <c r="A453" s="33"/>
      <c r="B453" s="25"/>
      <c r="C453" s="26"/>
      <c r="D453" s="26"/>
      <c r="E453" s="33"/>
      <c r="F453" s="25"/>
      <c r="G453" s="26"/>
      <c r="H453" s="26"/>
      <c r="I453" s="52"/>
      <c r="J453" s="38"/>
      <c r="K453" s="53"/>
      <c r="L453" s="41"/>
      <c r="M453" s="50"/>
      <c r="N453" s="41"/>
    </row>
    <row r="454" spans="1:14" ht="15.75" hidden="1">
      <c r="A454" s="33"/>
      <c r="B454" s="25"/>
      <c r="C454" s="26"/>
      <c r="D454" s="26"/>
      <c r="E454" s="33"/>
      <c r="F454" s="25"/>
      <c r="G454" s="26"/>
      <c r="H454" s="26"/>
      <c r="I454" s="52"/>
      <c r="J454" s="38"/>
      <c r="K454" s="53"/>
      <c r="L454" s="41"/>
      <c r="M454" s="50"/>
      <c r="N454" s="41"/>
    </row>
    <row r="455" spans="1:14" ht="15.75" hidden="1">
      <c r="A455" s="33"/>
      <c r="B455" s="25"/>
      <c r="C455" s="26"/>
      <c r="D455" s="26"/>
      <c r="E455" s="33"/>
      <c r="F455" s="25"/>
      <c r="G455" s="26"/>
      <c r="H455" s="26"/>
      <c r="I455" s="52"/>
      <c r="J455" s="38"/>
      <c r="K455" s="53"/>
      <c r="L455" s="41"/>
      <c r="M455" s="50"/>
      <c r="N455" s="41"/>
    </row>
    <row r="456" spans="1:14" ht="15.75" hidden="1">
      <c r="A456" s="33"/>
      <c r="B456" s="25"/>
      <c r="C456" s="26"/>
      <c r="D456" s="26"/>
      <c r="E456" s="33"/>
      <c r="F456" s="25"/>
      <c r="G456" s="26"/>
      <c r="H456" s="26"/>
      <c r="I456" s="52"/>
      <c r="J456" s="38"/>
      <c r="K456" s="53"/>
      <c r="L456" s="40"/>
      <c r="M456" s="50"/>
      <c r="N456" s="41"/>
    </row>
    <row r="457" spans="1:14" ht="15.75" hidden="1">
      <c r="A457" s="33">
        <v>2822</v>
      </c>
      <c r="B457" s="25" t="s">
        <v>364</v>
      </c>
      <c r="C457" s="26">
        <v>2</v>
      </c>
      <c r="D457" s="26">
        <v>2</v>
      </c>
      <c r="E457" s="33">
        <v>2822</v>
      </c>
      <c r="F457" s="25" t="s">
        <v>364</v>
      </c>
      <c r="G457" s="26">
        <v>2</v>
      </c>
      <c r="H457" s="26">
        <v>2</v>
      </c>
      <c r="I457" s="26"/>
      <c r="J457" s="38" t="s">
        <v>366</v>
      </c>
      <c r="K457" s="35"/>
      <c r="L457" s="40">
        <f t="shared" si="9"/>
        <v>0</v>
      </c>
      <c r="M457" s="41">
        <f>SUM(M459:M460)</f>
        <v>0</v>
      </c>
      <c r="N457" s="41">
        <f>SUM(N459:N460)</f>
        <v>0</v>
      </c>
    </row>
    <row r="458" spans="1:14" ht="36" hidden="1">
      <c r="A458" s="33"/>
      <c r="B458" s="25"/>
      <c r="C458" s="26"/>
      <c r="D458" s="26"/>
      <c r="E458" s="33"/>
      <c r="F458" s="25"/>
      <c r="G458" s="26"/>
      <c r="H458" s="26"/>
      <c r="I458" s="26"/>
      <c r="J458" s="38" t="s">
        <v>297</v>
      </c>
      <c r="K458" s="39"/>
      <c r="L458" s="40">
        <f t="shared" si="9"/>
        <v>0</v>
      </c>
      <c r="M458" s="41"/>
      <c r="N458" s="41"/>
    </row>
    <row r="459" spans="1:14" ht="15.75" hidden="1">
      <c r="A459" s="33"/>
      <c r="B459" s="25"/>
      <c r="C459" s="26"/>
      <c r="D459" s="26"/>
      <c r="E459" s="33"/>
      <c r="F459" s="25"/>
      <c r="G459" s="26"/>
      <c r="H459" s="26"/>
      <c r="I459" s="26"/>
      <c r="J459" s="38" t="s">
        <v>298</v>
      </c>
      <c r="K459" s="39"/>
      <c r="L459" s="40">
        <f t="shared" si="9"/>
        <v>0</v>
      </c>
      <c r="M459" s="41"/>
      <c r="N459" s="41"/>
    </row>
    <row r="460" spans="1:14" ht="15.75" hidden="1">
      <c r="A460" s="33"/>
      <c r="B460" s="25"/>
      <c r="C460" s="26"/>
      <c r="D460" s="26"/>
      <c r="E460" s="33"/>
      <c r="F460" s="25"/>
      <c r="G460" s="26"/>
      <c r="H460" s="26"/>
      <c r="I460" s="26"/>
      <c r="J460" s="38" t="s">
        <v>298</v>
      </c>
      <c r="K460" s="39"/>
      <c r="L460" s="40">
        <f t="shared" si="9"/>
        <v>0</v>
      </c>
      <c r="M460" s="41"/>
      <c r="N460" s="41"/>
    </row>
    <row r="461" spans="1:14" ht="14.25" customHeight="1" hidden="1">
      <c r="A461" s="33">
        <v>2823</v>
      </c>
      <c r="B461" s="25" t="s">
        <v>364</v>
      </c>
      <c r="C461" s="26">
        <v>2</v>
      </c>
      <c r="D461" s="26">
        <v>3</v>
      </c>
      <c r="E461" s="33">
        <v>2823</v>
      </c>
      <c r="F461" s="25" t="s">
        <v>364</v>
      </c>
      <c r="G461" s="26">
        <v>2</v>
      </c>
      <c r="H461" s="26">
        <v>3</v>
      </c>
      <c r="I461" s="26"/>
      <c r="J461" s="38" t="s">
        <v>401</v>
      </c>
      <c r="K461" s="51" t="s">
        <v>775</v>
      </c>
      <c r="L461" s="40">
        <f t="shared" si="9"/>
        <v>0</v>
      </c>
      <c r="M461" s="41">
        <f>SUM(M463:M464)</f>
        <v>0</v>
      </c>
      <c r="N461" s="41">
        <f>SUM(N463:N464)</f>
        <v>0</v>
      </c>
    </row>
    <row r="462" spans="1:14" ht="36" hidden="1">
      <c r="A462" s="33"/>
      <c r="B462" s="25"/>
      <c r="C462" s="26"/>
      <c r="D462" s="26"/>
      <c r="E462" s="33"/>
      <c r="F462" s="25"/>
      <c r="G462" s="26"/>
      <c r="H462" s="26"/>
      <c r="I462" s="26"/>
      <c r="J462" s="38" t="s">
        <v>297</v>
      </c>
      <c r="K462" s="39"/>
      <c r="L462" s="40">
        <f t="shared" si="9"/>
        <v>0</v>
      </c>
      <c r="M462" s="41"/>
      <c r="N462" s="41"/>
    </row>
    <row r="463" spans="1:14" ht="36" hidden="1">
      <c r="A463" s="33"/>
      <c r="B463" s="25"/>
      <c r="C463" s="26"/>
      <c r="D463" s="26"/>
      <c r="E463" s="33"/>
      <c r="F463" s="25"/>
      <c r="G463" s="26"/>
      <c r="H463" s="26"/>
      <c r="I463" s="52">
        <v>4511</v>
      </c>
      <c r="J463" s="47" t="s">
        <v>228</v>
      </c>
      <c r="K463" s="53"/>
      <c r="L463" s="41">
        <f>M463</f>
        <v>0</v>
      </c>
      <c r="M463" s="50"/>
      <c r="N463" s="41"/>
    </row>
    <row r="464" spans="1:14" ht="15.75" hidden="1">
      <c r="A464" s="33"/>
      <c r="B464" s="25"/>
      <c r="C464" s="26"/>
      <c r="D464" s="26"/>
      <c r="E464" s="33"/>
      <c r="F464" s="25"/>
      <c r="G464" s="26"/>
      <c r="H464" s="26"/>
      <c r="I464" s="26"/>
      <c r="J464" s="38" t="s">
        <v>298</v>
      </c>
      <c r="K464" s="39"/>
      <c r="L464" s="40">
        <f t="shared" si="9"/>
        <v>0</v>
      </c>
      <c r="M464" s="41"/>
      <c r="N464" s="41"/>
    </row>
    <row r="465" spans="1:14" ht="15.75">
      <c r="A465" s="33">
        <v>2824</v>
      </c>
      <c r="B465" s="25" t="s">
        <v>364</v>
      </c>
      <c r="C465" s="26">
        <v>2</v>
      </c>
      <c r="D465" s="26">
        <v>4</v>
      </c>
      <c r="E465" s="33">
        <v>2824</v>
      </c>
      <c r="F465" s="25" t="s">
        <v>364</v>
      </c>
      <c r="G465" s="26">
        <v>2</v>
      </c>
      <c r="H465" s="26">
        <v>4</v>
      </c>
      <c r="I465" s="26"/>
      <c r="J465" s="38" t="s">
        <v>367</v>
      </c>
      <c r="K465" s="51"/>
      <c r="L465" s="40">
        <f>M465</f>
        <v>14400</v>
      </c>
      <c r="M465" s="41">
        <f>M467+M469+M470+M468</f>
        <v>14400</v>
      </c>
      <c r="N465" s="41">
        <f>SUM(N467:N469)</f>
        <v>0</v>
      </c>
    </row>
    <row r="466" spans="1:14" ht="36" hidden="1">
      <c r="A466" s="33"/>
      <c r="B466" s="25"/>
      <c r="C466" s="26"/>
      <c r="D466" s="26"/>
      <c r="E466" s="33"/>
      <c r="F466" s="25"/>
      <c r="G466" s="26"/>
      <c r="H466" s="26"/>
      <c r="I466" s="26"/>
      <c r="J466" s="38" t="s">
        <v>297</v>
      </c>
      <c r="K466" s="39"/>
      <c r="L466" s="40"/>
      <c r="M466" s="41"/>
      <c r="N466" s="41"/>
    </row>
    <row r="467" spans="1:14" ht="15.75">
      <c r="A467" s="560">
        <v>3000</v>
      </c>
      <c r="B467" s="561" t="s">
        <v>154</v>
      </c>
      <c r="C467" s="562">
        <v>8000</v>
      </c>
      <c r="D467" s="565">
        <f>M467</f>
        <v>11000</v>
      </c>
      <c r="E467" s="753"/>
      <c r="F467" s="753"/>
      <c r="G467" s="753"/>
      <c r="H467" s="753"/>
      <c r="I467" s="26">
        <v>4239</v>
      </c>
      <c r="J467" s="38" t="s">
        <v>210</v>
      </c>
      <c r="K467" s="39"/>
      <c r="L467" s="40">
        <f t="shared" si="9"/>
        <v>11000</v>
      </c>
      <c r="M467" s="41">
        <f>'[5]Բյուջե-2023'!$AB$36</f>
        <v>11000</v>
      </c>
      <c r="N467" s="41"/>
    </row>
    <row r="468" spans="1:14" ht="15.75">
      <c r="A468" s="560">
        <v>3400</v>
      </c>
      <c r="B468" s="561" t="s">
        <v>1128</v>
      </c>
      <c r="C468" s="562">
        <v>3400</v>
      </c>
      <c r="D468" s="565">
        <f>M468</f>
        <v>3400</v>
      </c>
      <c r="E468" s="33">
        <v>0</v>
      </c>
      <c r="F468" s="25" t="s">
        <v>287</v>
      </c>
      <c r="G468" s="26">
        <v>0</v>
      </c>
      <c r="H468" s="755">
        <f>Q468</f>
        <v>0</v>
      </c>
      <c r="I468" s="26">
        <v>4269</v>
      </c>
      <c r="J468" s="38" t="s">
        <v>875</v>
      </c>
      <c r="K468" s="39"/>
      <c r="L468" s="40">
        <f>SUM(M468:N468)</f>
        <v>3400</v>
      </c>
      <c r="M468" s="41">
        <f>'[5]Բյուջե-2023'!$AN$36</f>
        <v>3400</v>
      </c>
      <c r="N468" s="41"/>
    </row>
    <row r="469" spans="1:14" ht="15.75" hidden="1">
      <c r="A469" s="33"/>
      <c r="B469" s="25"/>
      <c r="C469" s="26"/>
      <c r="D469" s="26"/>
      <c r="E469" s="33"/>
      <c r="F469" s="25"/>
      <c r="G469" s="26"/>
      <c r="H469" s="26"/>
      <c r="I469" s="26">
        <v>5122</v>
      </c>
      <c r="J469" s="38" t="s">
        <v>909</v>
      </c>
      <c r="K469" s="39"/>
      <c r="L469" s="40">
        <f t="shared" si="9"/>
        <v>0</v>
      </c>
      <c r="M469" s="41"/>
      <c r="N469" s="41"/>
    </row>
    <row r="470" spans="1:14" ht="15.75" hidden="1">
      <c r="A470" s="33"/>
      <c r="B470" s="25"/>
      <c r="C470" s="26"/>
      <c r="D470" s="26"/>
      <c r="E470" s="33"/>
      <c r="F470" s="25"/>
      <c r="G470" s="26"/>
      <c r="H470" s="26"/>
      <c r="I470" s="26"/>
      <c r="J470" s="38"/>
      <c r="K470" s="39"/>
      <c r="L470" s="40">
        <f t="shared" si="9"/>
        <v>0</v>
      </c>
      <c r="M470" s="41"/>
      <c r="N470" s="41"/>
    </row>
    <row r="471" spans="1:14" ht="15.75" hidden="1">
      <c r="A471" s="33">
        <v>2825</v>
      </c>
      <c r="B471" s="25" t="s">
        <v>364</v>
      </c>
      <c r="C471" s="26">
        <v>2</v>
      </c>
      <c r="D471" s="26">
        <v>5</v>
      </c>
      <c r="E471" s="33">
        <v>2825</v>
      </c>
      <c r="F471" s="25" t="s">
        <v>364</v>
      </c>
      <c r="G471" s="26">
        <v>2</v>
      </c>
      <c r="H471" s="26">
        <v>5</v>
      </c>
      <c r="I471" s="26"/>
      <c r="J471" s="38" t="s">
        <v>368</v>
      </c>
      <c r="K471" s="51"/>
      <c r="L471" s="40">
        <f t="shared" si="9"/>
        <v>0</v>
      </c>
      <c r="M471" s="41">
        <f>SUM(M473:M474)</f>
        <v>0</v>
      </c>
      <c r="N471" s="41">
        <f>SUM(N473:N474)</f>
        <v>0</v>
      </c>
    </row>
    <row r="472" spans="1:14" ht="36" hidden="1">
      <c r="A472" s="33"/>
      <c r="B472" s="25"/>
      <c r="C472" s="26"/>
      <c r="D472" s="26"/>
      <c r="E472" s="33"/>
      <c r="F472" s="25"/>
      <c r="G472" s="26"/>
      <c r="H472" s="26"/>
      <c r="I472" s="26"/>
      <c r="J472" s="38" t="s">
        <v>297</v>
      </c>
      <c r="K472" s="39"/>
      <c r="L472" s="40">
        <f t="shared" si="9"/>
        <v>0</v>
      </c>
      <c r="M472" s="41"/>
      <c r="N472" s="41"/>
    </row>
    <row r="473" spans="1:14" ht="15.75" hidden="1">
      <c r="A473" s="33"/>
      <c r="B473" s="25"/>
      <c r="C473" s="26"/>
      <c r="D473" s="26"/>
      <c r="E473" s="33"/>
      <c r="F473" s="25"/>
      <c r="G473" s="26"/>
      <c r="H473" s="26"/>
      <c r="I473" s="26"/>
      <c r="J473" s="38" t="s">
        <v>298</v>
      </c>
      <c r="K473" s="39"/>
      <c r="L473" s="40">
        <f t="shared" si="9"/>
        <v>0</v>
      </c>
      <c r="M473" s="41"/>
      <c r="N473" s="41"/>
    </row>
    <row r="474" spans="1:14" ht="15.75" hidden="1">
      <c r="A474" s="33"/>
      <c r="B474" s="25"/>
      <c r="C474" s="26"/>
      <c r="D474" s="26"/>
      <c r="E474" s="33"/>
      <c r="F474" s="25"/>
      <c r="G474" s="26"/>
      <c r="H474" s="26"/>
      <c r="I474" s="26"/>
      <c r="J474" s="38" t="s">
        <v>298</v>
      </c>
      <c r="K474" s="39"/>
      <c r="L474" s="40">
        <f t="shared" si="9"/>
        <v>0</v>
      </c>
      <c r="M474" s="41"/>
      <c r="N474" s="41"/>
    </row>
    <row r="475" spans="1:14" ht="15.75" hidden="1">
      <c r="A475" s="33">
        <v>2826</v>
      </c>
      <c r="B475" s="25" t="s">
        <v>364</v>
      </c>
      <c r="C475" s="26">
        <v>2</v>
      </c>
      <c r="D475" s="26">
        <v>6</v>
      </c>
      <c r="E475" s="33">
        <v>2826</v>
      </c>
      <c r="F475" s="25" t="s">
        <v>364</v>
      </c>
      <c r="G475" s="26">
        <v>2</v>
      </c>
      <c r="H475" s="26">
        <v>6</v>
      </c>
      <c r="I475" s="26"/>
      <c r="J475" s="38" t="s">
        <v>369</v>
      </c>
      <c r="K475" s="51"/>
      <c r="L475" s="40">
        <f t="shared" si="9"/>
        <v>0</v>
      </c>
      <c r="M475" s="41">
        <f>SUM(M477:M478)</f>
        <v>0</v>
      </c>
      <c r="N475" s="41">
        <f>SUM(N477:N478)</f>
        <v>0</v>
      </c>
    </row>
    <row r="476" spans="1:14" ht="36" hidden="1">
      <c r="A476" s="33"/>
      <c r="B476" s="25"/>
      <c r="C476" s="26"/>
      <c r="D476" s="26"/>
      <c r="E476" s="33"/>
      <c r="F476" s="25"/>
      <c r="G476" s="26"/>
      <c r="H476" s="26"/>
      <c r="I476" s="26"/>
      <c r="J476" s="38" t="s">
        <v>297</v>
      </c>
      <c r="K476" s="39"/>
      <c r="L476" s="40">
        <f t="shared" si="9"/>
        <v>0</v>
      </c>
      <c r="M476" s="41"/>
      <c r="N476" s="41"/>
    </row>
    <row r="477" spans="1:14" ht="15.75" hidden="1">
      <c r="A477" s="33"/>
      <c r="B477" s="25"/>
      <c r="C477" s="26"/>
      <c r="D477" s="26"/>
      <c r="E477" s="33"/>
      <c r="F477" s="25"/>
      <c r="G477" s="26"/>
      <c r="H477" s="26"/>
      <c r="I477" s="26"/>
      <c r="J477" s="38" t="s">
        <v>298</v>
      </c>
      <c r="K477" s="39"/>
      <c r="L477" s="40">
        <f t="shared" si="9"/>
        <v>0</v>
      </c>
      <c r="M477" s="41"/>
      <c r="N477" s="41"/>
    </row>
    <row r="478" spans="1:14" ht="15.75" hidden="1">
      <c r="A478" s="33"/>
      <c r="B478" s="25"/>
      <c r="C478" s="26"/>
      <c r="D478" s="26"/>
      <c r="E478" s="33"/>
      <c r="F478" s="25"/>
      <c r="G478" s="26"/>
      <c r="H478" s="26"/>
      <c r="I478" s="26"/>
      <c r="J478" s="38" t="s">
        <v>298</v>
      </c>
      <c r="K478" s="39"/>
      <c r="L478" s="40">
        <f t="shared" si="9"/>
        <v>0</v>
      </c>
      <c r="M478" s="41"/>
      <c r="N478" s="41"/>
    </row>
    <row r="479" spans="1:14" ht="24" hidden="1">
      <c r="A479" s="33">
        <v>2827</v>
      </c>
      <c r="B479" s="25" t="s">
        <v>364</v>
      </c>
      <c r="C479" s="26">
        <v>2</v>
      </c>
      <c r="D479" s="26">
        <v>7</v>
      </c>
      <c r="E479" s="33">
        <v>2827</v>
      </c>
      <c r="F479" s="25" t="s">
        <v>364</v>
      </c>
      <c r="G479" s="26">
        <v>2</v>
      </c>
      <c r="H479" s="26">
        <v>7</v>
      </c>
      <c r="I479" s="26"/>
      <c r="J479" s="38" t="s">
        <v>370</v>
      </c>
      <c r="K479" s="51"/>
      <c r="L479" s="40">
        <f t="shared" si="9"/>
        <v>0</v>
      </c>
      <c r="M479" s="41">
        <f>SUM(M481:M482)</f>
        <v>0</v>
      </c>
      <c r="N479" s="41">
        <f>SUM(N481:N482)</f>
        <v>0</v>
      </c>
    </row>
    <row r="480" spans="1:14" ht="36" hidden="1">
      <c r="A480" s="33"/>
      <c r="B480" s="25"/>
      <c r="C480" s="26"/>
      <c r="D480" s="26"/>
      <c r="E480" s="33"/>
      <c r="F480" s="25"/>
      <c r="G480" s="26"/>
      <c r="H480" s="26"/>
      <c r="I480" s="26"/>
      <c r="J480" s="38" t="s">
        <v>297</v>
      </c>
      <c r="K480" s="39"/>
      <c r="L480" s="40"/>
      <c r="M480" s="41"/>
      <c r="N480" s="41"/>
    </row>
    <row r="481" spans="1:14" ht="15.75" hidden="1">
      <c r="A481" s="33"/>
      <c r="B481" s="25"/>
      <c r="C481" s="26"/>
      <c r="D481" s="26"/>
      <c r="E481" s="33"/>
      <c r="F481" s="25"/>
      <c r="G481" s="26"/>
      <c r="H481" s="26"/>
      <c r="I481" s="26">
        <v>5112</v>
      </c>
      <c r="J481" s="38" t="s">
        <v>284</v>
      </c>
      <c r="K481" s="39"/>
      <c r="L481" s="40">
        <f t="shared" si="9"/>
        <v>0</v>
      </c>
      <c r="M481" s="41"/>
      <c r="N481" s="41">
        <v>0</v>
      </c>
    </row>
    <row r="482" spans="1:14" ht="15.75" hidden="1">
      <c r="A482" s="33"/>
      <c r="B482" s="25"/>
      <c r="C482" s="26"/>
      <c r="D482" s="26"/>
      <c r="E482" s="33"/>
      <c r="F482" s="25"/>
      <c r="G482" s="26"/>
      <c r="H482" s="26"/>
      <c r="I482" s="26"/>
      <c r="J482" s="38" t="s">
        <v>298</v>
      </c>
      <c r="K482" s="39"/>
      <c r="L482" s="40">
        <f t="shared" si="9"/>
        <v>0</v>
      </c>
      <c r="M482" s="41"/>
      <c r="N482" s="41"/>
    </row>
    <row r="483" spans="1:14" ht="26.25" customHeight="1" hidden="1">
      <c r="A483" s="33">
        <v>2830</v>
      </c>
      <c r="B483" s="25" t="s">
        <v>364</v>
      </c>
      <c r="C483" s="26">
        <v>3</v>
      </c>
      <c r="D483" s="26">
        <v>0</v>
      </c>
      <c r="E483" s="33">
        <v>2830</v>
      </c>
      <c r="F483" s="25" t="s">
        <v>364</v>
      </c>
      <c r="G483" s="26">
        <v>3</v>
      </c>
      <c r="H483" s="26">
        <v>0</v>
      </c>
      <c r="I483" s="26"/>
      <c r="J483" s="34" t="s">
        <v>847</v>
      </c>
      <c r="K483" s="56" t="s">
        <v>777</v>
      </c>
      <c r="L483" s="40">
        <f t="shared" si="9"/>
        <v>0</v>
      </c>
      <c r="M483" s="41">
        <f>SUM(M484,M487,M491)</f>
        <v>0</v>
      </c>
      <c r="N483" s="41">
        <f>SUM(N484,N487,N491)</f>
        <v>0</v>
      </c>
    </row>
    <row r="484" spans="1:14" ht="15.75" customHeight="1" hidden="1">
      <c r="A484" s="33">
        <v>2831</v>
      </c>
      <c r="B484" s="25" t="s">
        <v>364</v>
      </c>
      <c r="C484" s="26">
        <v>3</v>
      </c>
      <c r="D484" s="26">
        <v>1</v>
      </c>
      <c r="E484" s="33">
        <v>2831</v>
      </c>
      <c r="F484" s="25" t="s">
        <v>364</v>
      </c>
      <c r="G484" s="26">
        <v>3</v>
      </c>
      <c r="H484" s="26">
        <v>1</v>
      </c>
      <c r="I484" s="26"/>
      <c r="J484" s="38" t="s">
        <v>402</v>
      </c>
      <c r="K484" s="56"/>
      <c r="L484" s="40">
        <f t="shared" si="9"/>
        <v>0</v>
      </c>
      <c r="M484" s="41">
        <f>SUM(M486:M486)</f>
        <v>0</v>
      </c>
      <c r="N484" s="41">
        <f>SUM(N486:N486)</f>
        <v>0</v>
      </c>
    </row>
    <row r="485" spans="1:14" ht="36" customHeight="1" hidden="1">
      <c r="A485" s="33"/>
      <c r="B485" s="25"/>
      <c r="C485" s="26"/>
      <c r="D485" s="26"/>
      <c r="E485" s="33"/>
      <c r="F485" s="25"/>
      <c r="G485" s="26"/>
      <c r="H485" s="26"/>
      <c r="I485" s="26"/>
      <c r="J485" s="38" t="s">
        <v>297</v>
      </c>
      <c r="K485" s="39"/>
      <c r="L485" s="40"/>
      <c r="M485" s="41"/>
      <c r="N485" s="41"/>
    </row>
    <row r="486" spans="1:14" ht="15.75" customHeight="1" hidden="1">
      <c r="A486" s="33"/>
      <c r="B486" s="25"/>
      <c r="C486" s="26"/>
      <c r="D486" s="26"/>
      <c r="E486" s="33"/>
      <c r="F486" s="25"/>
      <c r="G486" s="26"/>
      <c r="H486" s="26"/>
      <c r="I486" s="26">
        <v>4234</v>
      </c>
      <c r="J486" s="38" t="s">
        <v>876</v>
      </c>
      <c r="K486" s="39"/>
      <c r="L486" s="40">
        <f t="shared" si="9"/>
        <v>0</v>
      </c>
      <c r="M486" s="41"/>
      <c r="N486" s="41"/>
    </row>
    <row r="487" spans="1:14" ht="15.75" customHeight="1" hidden="1">
      <c r="A487" s="33">
        <v>2832</v>
      </c>
      <c r="B487" s="25" t="s">
        <v>364</v>
      </c>
      <c r="C487" s="26">
        <v>3</v>
      </c>
      <c r="D487" s="26">
        <v>2</v>
      </c>
      <c r="E487" s="33">
        <v>2832</v>
      </c>
      <c r="F487" s="25" t="s">
        <v>364</v>
      </c>
      <c r="G487" s="26">
        <v>3</v>
      </c>
      <c r="H487" s="26">
        <v>2</v>
      </c>
      <c r="I487" s="26"/>
      <c r="J487" s="38" t="s">
        <v>409</v>
      </c>
      <c r="K487" s="56"/>
      <c r="L487" s="40">
        <f t="shared" si="9"/>
        <v>0</v>
      </c>
      <c r="M487" s="41">
        <f>SUM(M489:M490)</f>
        <v>0</v>
      </c>
      <c r="N487" s="41">
        <f>SUM(N489:N490)</f>
        <v>0</v>
      </c>
    </row>
    <row r="488" spans="1:14" ht="36" customHeight="1" hidden="1">
      <c r="A488" s="33"/>
      <c r="B488" s="25"/>
      <c r="C488" s="26"/>
      <c r="D488" s="26"/>
      <c r="E488" s="33"/>
      <c r="F488" s="25"/>
      <c r="G488" s="26"/>
      <c r="H488" s="26"/>
      <c r="I488" s="26"/>
      <c r="J488" s="38" t="s">
        <v>297</v>
      </c>
      <c r="K488" s="39"/>
      <c r="L488" s="40">
        <f t="shared" si="9"/>
        <v>0</v>
      </c>
      <c r="M488" s="41"/>
      <c r="N488" s="41"/>
    </row>
    <row r="489" spans="1:14" ht="15.75" customHeight="1" hidden="1">
      <c r="A489" s="33"/>
      <c r="B489" s="25"/>
      <c r="C489" s="26"/>
      <c r="D489" s="26"/>
      <c r="E489" s="33"/>
      <c r="F489" s="25"/>
      <c r="G489" s="26"/>
      <c r="H489" s="26"/>
      <c r="I489" s="26"/>
      <c r="J489" s="38" t="s">
        <v>298</v>
      </c>
      <c r="K489" s="39"/>
      <c r="L489" s="40">
        <f t="shared" si="9"/>
        <v>0</v>
      </c>
      <c r="M489" s="41"/>
      <c r="N489" s="41"/>
    </row>
    <row r="490" spans="1:14" ht="15.75" customHeight="1" hidden="1">
      <c r="A490" s="33"/>
      <c r="B490" s="25"/>
      <c r="C490" s="26"/>
      <c r="D490" s="26"/>
      <c r="E490" s="33"/>
      <c r="F490" s="25"/>
      <c r="G490" s="26"/>
      <c r="H490" s="26"/>
      <c r="I490" s="26"/>
      <c r="J490" s="38" t="s">
        <v>298</v>
      </c>
      <c r="K490" s="39"/>
      <c r="L490" s="40">
        <f t="shared" si="9"/>
        <v>0</v>
      </c>
      <c r="M490" s="41"/>
      <c r="N490" s="41"/>
    </row>
    <row r="491" spans="1:14" ht="18.75" customHeight="1" hidden="1">
      <c r="A491" s="33">
        <v>2833</v>
      </c>
      <c r="B491" s="25" t="s">
        <v>364</v>
      </c>
      <c r="C491" s="26">
        <v>3</v>
      </c>
      <c r="D491" s="26">
        <v>3</v>
      </c>
      <c r="E491" s="33">
        <v>2833</v>
      </c>
      <c r="F491" s="25" t="s">
        <v>364</v>
      </c>
      <c r="G491" s="26">
        <v>3</v>
      </c>
      <c r="H491" s="26">
        <v>3</v>
      </c>
      <c r="I491" s="26"/>
      <c r="J491" s="38" t="s">
        <v>410</v>
      </c>
      <c r="K491" s="51" t="s">
        <v>778</v>
      </c>
      <c r="L491" s="40">
        <f aca="true" t="shared" si="10" ref="L491:L554">SUM(M491:N491)</f>
        <v>0</v>
      </c>
      <c r="M491" s="41">
        <f>SUM(M493:M494)</f>
        <v>0</v>
      </c>
      <c r="N491" s="41">
        <f>SUM(N493:N494)</f>
        <v>0</v>
      </c>
    </row>
    <row r="492" spans="1:14" ht="36" hidden="1">
      <c r="A492" s="33"/>
      <c r="B492" s="25"/>
      <c r="C492" s="26"/>
      <c r="D492" s="26"/>
      <c r="E492" s="33"/>
      <c r="F492" s="25"/>
      <c r="G492" s="26"/>
      <c r="H492" s="26"/>
      <c r="I492" s="26"/>
      <c r="J492" s="38" t="s">
        <v>297</v>
      </c>
      <c r="K492" s="39"/>
      <c r="L492" s="40">
        <f t="shared" si="10"/>
        <v>0</v>
      </c>
      <c r="M492" s="41"/>
      <c r="N492" s="41"/>
    </row>
    <row r="493" spans="1:14" ht="15.75" hidden="1">
      <c r="A493" s="33"/>
      <c r="B493" s="25"/>
      <c r="C493" s="26"/>
      <c r="D493" s="26"/>
      <c r="E493" s="33"/>
      <c r="F493" s="25"/>
      <c r="G493" s="26"/>
      <c r="H493" s="26"/>
      <c r="I493" s="26"/>
      <c r="J493" s="38" t="s">
        <v>298</v>
      </c>
      <c r="K493" s="39"/>
      <c r="L493" s="40">
        <f t="shared" si="10"/>
        <v>0</v>
      </c>
      <c r="M493" s="41"/>
      <c r="N493" s="41"/>
    </row>
    <row r="494" spans="1:14" ht="15.75" hidden="1">
      <c r="A494" s="33"/>
      <c r="B494" s="25"/>
      <c r="C494" s="26"/>
      <c r="D494" s="26"/>
      <c r="E494" s="33"/>
      <c r="F494" s="25"/>
      <c r="G494" s="26"/>
      <c r="H494" s="26"/>
      <c r="I494" s="26"/>
      <c r="J494" s="38" t="s">
        <v>298</v>
      </c>
      <c r="K494" s="39"/>
      <c r="L494" s="40">
        <f t="shared" si="10"/>
        <v>0</v>
      </c>
      <c r="M494" s="41"/>
      <c r="N494" s="41"/>
    </row>
    <row r="495" spans="1:14" ht="24.75" customHeight="1" hidden="1">
      <c r="A495" s="33">
        <v>2840</v>
      </c>
      <c r="B495" s="25" t="s">
        <v>364</v>
      </c>
      <c r="C495" s="26">
        <v>4</v>
      </c>
      <c r="D495" s="26">
        <v>0</v>
      </c>
      <c r="E495" s="33">
        <v>2840</v>
      </c>
      <c r="F495" s="25" t="s">
        <v>364</v>
      </c>
      <c r="G495" s="26">
        <v>4</v>
      </c>
      <c r="H495" s="26">
        <v>0</v>
      </c>
      <c r="I495" s="26"/>
      <c r="J495" s="34" t="s">
        <v>848</v>
      </c>
      <c r="K495" s="56" t="s">
        <v>779</v>
      </c>
      <c r="L495" s="40">
        <f t="shared" si="10"/>
        <v>0</v>
      </c>
      <c r="M495" s="41">
        <f>SUM(M496,M500,M504)</f>
        <v>0</v>
      </c>
      <c r="N495" s="41">
        <f>SUM(N496,N500,N504)</f>
        <v>0</v>
      </c>
    </row>
    <row r="496" spans="1:14" ht="14.25" customHeight="1" hidden="1">
      <c r="A496" s="33">
        <v>2841</v>
      </c>
      <c r="B496" s="25" t="s">
        <v>364</v>
      </c>
      <c r="C496" s="26">
        <v>4</v>
      </c>
      <c r="D496" s="26">
        <v>1</v>
      </c>
      <c r="E496" s="33">
        <v>2841</v>
      </c>
      <c r="F496" s="25" t="s">
        <v>364</v>
      </c>
      <c r="G496" s="26">
        <v>4</v>
      </c>
      <c r="H496" s="26">
        <v>1</v>
      </c>
      <c r="I496" s="26"/>
      <c r="J496" s="38" t="s">
        <v>412</v>
      </c>
      <c r="K496" s="56"/>
      <c r="L496" s="40">
        <f t="shared" si="10"/>
        <v>0</v>
      </c>
      <c r="M496" s="41">
        <f>SUM(M498:M499)</f>
        <v>0</v>
      </c>
      <c r="N496" s="41">
        <f>SUM(N498:N499)</f>
        <v>0</v>
      </c>
    </row>
    <row r="497" spans="1:14" ht="36" hidden="1">
      <c r="A497" s="33"/>
      <c r="B497" s="25"/>
      <c r="C497" s="26"/>
      <c r="D497" s="26"/>
      <c r="E497" s="33"/>
      <c r="F497" s="25"/>
      <c r="G497" s="26"/>
      <c r="H497" s="26"/>
      <c r="I497" s="26"/>
      <c r="J497" s="38" t="s">
        <v>297</v>
      </c>
      <c r="K497" s="39"/>
      <c r="L497" s="40">
        <f t="shared" si="10"/>
        <v>0</v>
      </c>
      <c r="M497" s="41"/>
      <c r="N497" s="41"/>
    </row>
    <row r="498" spans="1:14" ht="15.75" hidden="1">
      <c r="A498" s="33"/>
      <c r="B498" s="25"/>
      <c r="C498" s="26"/>
      <c r="D498" s="26"/>
      <c r="E498" s="33"/>
      <c r="F498" s="25"/>
      <c r="G498" s="26"/>
      <c r="H498" s="26"/>
      <c r="I498" s="26"/>
      <c r="J498" s="38" t="s">
        <v>298</v>
      </c>
      <c r="K498" s="39"/>
      <c r="L498" s="40">
        <f t="shared" si="10"/>
        <v>0</v>
      </c>
      <c r="M498" s="41"/>
      <c r="N498" s="41"/>
    </row>
    <row r="499" spans="1:14" ht="15.75" hidden="1">
      <c r="A499" s="33"/>
      <c r="B499" s="25"/>
      <c r="C499" s="26"/>
      <c r="D499" s="26"/>
      <c r="E499" s="33"/>
      <c r="F499" s="25"/>
      <c r="G499" s="26"/>
      <c r="H499" s="26"/>
      <c r="I499" s="26"/>
      <c r="J499" s="38" t="s">
        <v>298</v>
      </c>
      <c r="K499" s="39"/>
      <c r="L499" s="40">
        <f t="shared" si="10"/>
        <v>0</v>
      </c>
      <c r="M499" s="41"/>
      <c r="N499" s="41"/>
    </row>
    <row r="500" spans="1:14" ht="36.75" customHeight="1" hidden="1">
      <c r="A500" s="33">
        <v>2842</v>
      </c>
      <c r="B500" s="25" t="s">
        <v>364</v>
      </c>
      <c r="C500" s="26">
        <v>4</v>
      </c>
      <c r="D500" s="26">
        <v>2</v>
      </c>
      <c r="E500" s="33">
        <v>2842</v>
      </c>
      <c r="F500" s="25" t="s">
        <v>364</v>
      </c>
      <c r="G500" s="26">
        <v>4</v>
      </c>
      <c r="H500" s="26">
        <v>2</v>
      </c>
      <c r="I500" s="26"/>
      <c r="J500" s="38" t="s">
        <v>413</v>
      </c>
      <c r="K500" s="56"/>
      <c r="L500" s="40">
        <f t="shared" si="10"/>
        <v>0</v>
      </c>
      <c r="M500" s="41">
        <f>M502</f>
        <v>0</v>
      </c>
      <c r="N500" s="41">
        <f>SUM(N502:N503)</f>
        <v>0</v>
      </c>
    </row>
    <row r="501" spans="1:14" ht="36" hidden="1">
      <c r="A501" s="33"/>
      <c r="B501" s="25"/>
      <c r="C501" s="26"/>
      <c r="D501" s="26"/>
      <c r="E501" s="33"/>
      <c r="F501" s="25"/>
      <c r="G501" s="26"/>
      <c r="H501" s="26"/>
      <c r="I501" s="26"/>
      <c r="J501" s="38" t="s">
        <v>297</v>
      </c>
      <c r="K501" s="39"/>
      <c r="L501" s="40"/>
      <c r="M501" s="41"/>
      <c r="N501" s="41"/>
    </row>
    <row r="502" spans="1:14" ht="24" hidden="1">
      <c r="A502" s="560">
        <v>600</v>
      </c>
      <c r="B502" s="561" t="s">
        <v>525</v>
      </c>
      <c r="C502" s="562">
        <v>1800</v>
      </c>
      <c r="D502" s="565">
        <f>M502</f>
        <v>0</v>
      </c>
      <c r="E502" s="33">
        <v>600</v>
      </c>
      <c r="F502" s="25" t="s">
        <v>525</v>
      </c>
      <c r="G502" s="26">
        <v>1800</v>
      </c>
      <c r="H502" s="755">
        <f>Q502</f>
        <v>0</v>
      </c>
      <c r="I502" s="26">
        <v>4819</v>
      </c>
      <c r="J502" s="38" t="s">
        <v>849</v>
      </c>
      <c r="K502" s="39"/>
      <c r="L502" s="40">
        <f t="shared" si="10"/>
        <v>0</v>
      </c>
      <c r="M502" s="41"/>
      <c r="N502" s="41"/>
    </row>
    <row r="503" spans="1:14" ht="15.75" hidden="1">
      <c r="A503" s="33"/>
      <c r="B503" s="25"/>
      <c r="C503" s="26"/>
      <c r="D503" s="26"/>
      <c r="E503" s="33"/>
      <c r="F503" s="25"/>
      <c r="G503" s="26"/>
      <c r="H503" s="26"/>
      <c r="I503" s="26"/>
      <c r="J503" s="38" t="s">
        <v>298</v>
      </c>
      <c r="K503" s="39"/>
      <c r="L503" s="40">
        <f t="shared" si="10"/>
        <v>0</v>
      </c>
      <c r="M503" s="41"/>
      <c r="N503" s="41"/>
    </row>
    <row r="504" spans="1:14" ht="17.25" customHeight="1" hidden="1">
      <c r="A504" s="33">
        <v>2843</v>
      </c>
      <c r="B504" s="25" t="s">
        <v>364</v>
      </c>
      <c r="C504" s="26">
        <v>4</v>
      </c>
      <c r="D504" s="26">
        <v>3</v>
      </c>
      <c r="E504" s="33">
        <v>2843</v>
      </c>
      <c r="F504" s="25" t="s">
        <v>364</v>
      </c>
      <c r="G504" s="26">
        <v>4</v>
      </c>
      <c r="H504" s="26">
        <v>3</v>
      </c>
      <c r="I504" s="26"/>
      <c r="J504" s="38" t="s">
        <v>411</v>
      </c>
      <c r="K504" s="51" t="s">
        <v>780</v>
      </c>
      <c r="L504" s="40">
        <f t="shared" si="10"/>
        <v>0</v>
      </c>
      <c r="M504" s="41">
        <f>SUM(M506:M507)</f>
        <v>0</v>
      </c>
      <c r="N504" s="41">
        <f>SUM(N506:N507)</f>
        <v>0</v>
      </c>
    </row>
    <row r="505" spans="1:14" ht="36" hidden="1">
      <c r="A505" s="33"/>
      <c r="B505" s="25"/>
      <c r="C505" s="26"/>
      <c r="D505" s="26"/>
      <c r="E505" s="33"/>
      <c r="F505" s="25"/>
      <c r="G505" s="26"/>
      <c r="H505" s="26"/>
      <c r="I505" s="26"/>
      <c r="J505" s="38" t="s">
        <v>297</v>
      </c>
      <c r="K505" s="39"/>
      <c r="L505" s="40">
        <f t="shared" si="10"/>
        <v>0</v>
      </c>
      <c r="M505" s="41"/>
      <c r="N505" s="41"/>
    </row>
    <row r="506" spans="1:14" ht="15.75" hidden="1">
      <c r="A506" s="33"/>
      <c r="B506" s="25"/>
      <c r="C506" s="26"/>
      <c r="D506" s="26"/>
      <c r="E506" s="33"/>
      <c r="F506" s="25"/>
      <c r="G506" s="26"/>
      <c r="H506" s="26"/>
      <c r="I506" s="26"/>
      <c r="J506" s="38" t="s">
        <v>298</v>
      </c>
      <c r="K506" s="39"/>
      <c r="L506" s="40">
        <f t="shared" si="10"/>
        <v>0</v>
      </c>
      <c r="M506" s="41"/>
      <c r="N506" s="41"/>
    </row>
    <row r="507" spans="1:14" ht="15.75" hidden="1">
      <c r="A507" s="33"/>
      <c r="B507" s="25"/>
      <c r="C507" s="26"/>
      <c r="D507" s="26"/>
      <c r="E507" s="33"/>
      <c r="F507" s="25"/>
      <c r="G507" s="26"/>
      <c r="H507" s="26"/>
      <c r="I507" s="26"/>
      <c r="J507" s="38" t="s">
        <v>298</v>
      </c>
      <c r="K507" s="39"/>
      <c r="L507" s="40">
        <f t="shared" si="10"/>
        <v>0</v>
      </c>
      <c r="M507" s="41"/>
      <c r="N507" s="41"/>
    </row>
    <row r="508" spans="1:14" ht="36" customHeight="1" hidden="1">
      <c r="A508" s="33">
        <v>2850</v>
      </c>
      <c r="B508" s="25" t="s">
        <v>364</v>
      </c>
      <c r="C508" s="26">
        <v>5</v>
      </c>
      <c r="D508" s="26">
        <v>0</v>
      </c>
      <c r="E508" s="33">
        <v>2850</v>
      </c>
      <c r="F508" s="25" t="s">
        <v>364</v>
      </c>
      <c r="G508" s="26">
        <v>5</v>
      </c>
      <c r="H508" s="26">
        <v>0</v>
      </c>
      <c r="I508" s="26"/>
      <c r="J508" s="60" t="s">
        <v>850</v>
      </c>
      <c r="K508" s="56" t="s">
        <v>782</v>
      </c>
      <c r="L508" s="40">
        <f t="shared" si="10"/>
        <v>0</v>
      </c>
      <c r="M508" s="41">
        <f>SUM(M509)</f>
        <v>0</v>
      </c>
      <c r="N508" s="41">
        <f>SUM(N509)</f>
        <v>0</v>
      </c>
    </row>
    <row r="509" spans="1:14" ht="24" customHeight="1" hidden="1">
      <c r="A509" s="33">
        <v>2851</v>
      </c>
      <c r="B509" s="25" t="s">
        <v>364</v>
      </c>
      <c r="C509" s="26">
        <v>5</v>
      </c>
      <c r="D509" s="26">
        <v>1</v>
      </c>
      <c r="E509" s="33">
        <v>2851</v>
      </c>
      <c r="F509" s="25" t="s">
        <v>364</v>
      </c>
      <c r="G509" s="26">
        <v>5</v>
      </c>
      <c r="H509" s="26">
        <v>1</v>
      </c>
      <c r="I509" s="26"/>
      <c r="J509" s="61" t="s">
        <v>781</v>
      </c>
      <c r="K509" s="51" t="s">
        <v>783</v>
      </c>
      <c r="L509" s="40">
        <f t="shared" si="10"/>
        <v>0</v>
      </c>
      <c r="M509" s="41">
        <f>SUM(M511:M512)</f>
        <v>0</v>
      </c>
      <c r="N509" s="41">
        <f>SUM(N511:N512)</f>
        <v>0</v>
      </c>
    </row>
    <row r="510" spans="1:14" ht="36" hidden="1">
      <c r="A510" s="33"/>
      <c r="B510" s="25"/>
      <c r="C510" s="26"/>
      <c r="D510" s="26"/>
      <c r="E510" s="33"/>
      <c r="F510" s="25"/>
      <c r="G510" s="26"/>
      <c r="H510" s="26"/>
      <c r="I510" s="26"/>
      <c r="J510" s="38" t="s">
        <v>297</v>
      </c>
      <c r="K510" s="39"/>
      <c r="L510" s="40">
        <f t="shared" si="10"/>
        <v>0</v>
      </c>
      <c r="M510" s="41"/>
      <c r="N510" s="41"/>
    </row>
    <row r="511" spans="1:14" ht="15.75" hidden="1">
      <c r="A511" s="33"/>
      <c r="B511" s="25"/>
      <c r="C511" s="26"/>
      <c r="D511" s="26"/>
      <c r="E511" s="33"/>
      <c r="F511" s="25"/>
      <c r="G511" s="26"/>
      <c r="H511" s="26"/>
      <c r="I511" s="26"/>
      <c r="J511" s="38" t="s">
        <v>298</v>
      </c>
      <c r="K511" s="39"/>
      <c r="L511" s="40">
        <f t="shared" si="10"/>
        <v>0</v>
      </c>
      <c r="M511" s="41"/>
      <c r="N511" s="41"/>
    </row>
    <row r="512" spans="1:14" ht="15.75" hidden="1">
      <c r="A512" s="33"/>
      <c r="B512" s="25"/>
      <c r="C512" s="26"/>
      <c r="D512" s="26"/>
      <c r="E512" s="33"/>
      <c r="F512" s="25"/>
      <c r="G512" s="26"/>
      <c r="H512" s="26"/>
      <c r="I512" s="26"/>
      <c r="J512" s="38" t="s">
        <v>298</v>
      </c>
      <c r="K512" s="39"/>
      <c r="L512" s="40">
        <f t="shared" si="10"/>
        <v>0</v>
      </c>
      <c r="M512" s="41"/>
      <c r="N512" s="41"/>
    </row>
    <row r="513" spans="1:14" ht="27" customHeight="1">
      <c r="A513" s="33">
        <v>2860</v>
      </c>
      <c r="B513" s="25" t="s">
        <v>364</v>
      </c>
      <c r="C513" s="26">
        <v>6</v>
      </c>
      <c r="D513" s="26">
        <v>0</v>
      </c>
      <c r="E513" s="33">
        <v>2860</v>
      </c>
      <c r="F513" s="25" t="s">
        <v>364</v>
      </c>
      <c r="G513" s="26">
        <v>6</v>
      </c>
      <c r="H513" s="26">
        <v>0</v>
      </c>
      <c r="I513" s="26"/>
      <c r="J513" s="60" t="s">
        <v>851</v>
      </c>
      <c r="K513" s="56" t="s">
        <v>82</v>
      </c>
      <c r="L513" s="40">
        <f t="shared" si="10"/>
        <v>1000</v>
      </c>
      <c r="M513" s="41">
        <f>SUM(M514)</f>
        <v>0</v>
      </c>
      <c r="N513" s="41">
        <f>SUM(N514)</f>
        <v>1000</v>
      </c>
    </row>
    <row r="514" spans="1:14" ht="12" customHeight="1">
      <c r="A514" s="33">
        <v>2861</v>
      </c>
      <c r="B514" s="25" t="s">
        <v>364</v>
      </c>
      <c r="C514" s="26">
        <v>6</v>
      </c>
      <c r="D514" s="26">
        <v>1</v>
      </c>
      <c r="E514" s="33">
        <v>2861</v>
      </c>
      <c r="F514" s="25" t="s">
        <v>364</v>
      </c>
      <c r="G514" s="26">
        <v>6</v>
      </c>
      <c r="H514" s="26">
        <v>1</v>
      </c>
      <c r="I514" s="26"/>
      <c r="J514" s="61" t="s">
        <v>784</v>
      </c>
      <c r="K514" s="51" t="s">
        <v>83</v>
      </c>
      <c r="L514" s="40">
        <f t="shared" si="10"/>
        <v>1000</v>
      </c>
      <c r="M514" s="41">
        <f>M516</f>
        <v>0</v>
      </c>
      <c r="N514" s="41">
        <f>N516</f>
        <v>1000</v>
      </c>
    </row>
    <row r="515" spans="1:14" ht="36">
      <c r="A515" s="33"/>
      <c r="B515" s="25"/>
      <c r="C515" s="26"/>
      <c r="D515" s="26"/>
      <c r="E515" s="33"/>
      <c r="F515" s="25"/>
      <c r="G515" s="26"/>
      <c r="H515" s="26"/>
      <c r="I515" s="26"/>
      <c r="J515" s="38" t="s">
        <v>297</v>
      </c>
      <c r="K515" s="39"/>
      <c r="L515" s="40">
        <f t="shared" si="10"/>
        <v>0</v>
      </c>
      <c r="M515" s="41"/>
      <c r="N515" s="41"/>
    </row>
    <row r="516" spans="1:14" ht="15.75">
      <c r="A516" s="560">
        <v>1000</v>
      </c>
      <c r="B516" s="561" t="s">
        <v>523</v>
      </c>
      <c r="C516" s="562">
        <v>1000</v>
      </c>
      <c r="D516" s="562">
        <v>1000</v>
      </c>
      <c r="E516" s="33"/>
      <c r="F516" s="25"/>
      <c r="G516" s="26"/>
      <c r="H516" s="26"/>
      <c r="I516" s="26">
        <v>5111</v>
      </c>
      <c r="J516" s="38" t="s">
        <v>283</v>
      </c>
      <c r="K516" s="39"/>
      <c r="L516" s="40">
        <f t="shared" si="10"/>
        <v>1000</v>
      </c>
      <c r="M516" s="41">
        <v>0</v>
      </c>
      <c r="N516" s="41">
        <f>'[5]Բյուջե-2023'!$AY$39</f>
        <v>1000</v>
      </c>
    </row>
    <row r="517" spans="1:14" s="31" customFormat="1" ht="13.5" customHeight="1">
      <c r="A517" s="24">
        <v>2900</v>
      </c>
      <c r="B517" s="25" t="s">
        <v>371</v>
      </c>
      <c r="C517" s="26">
        <v>0</v>
      </c>
      <c r="D517" s="26">
        <v>0</v>
      </c>
      <c r="E517" s="24">
        <v>2900</v>
      </c>
      <c r="F517" s="25" t="s">
        <v>371</v>
      </c>
      <c r="G517" s="26">
        <v>0</v>
      </c>
      <c r="H517" s="26">
        <v>0</v>
      </c>
      <c r="I517" s="26"/>
      <c r="J517" s="57" t="s">
        <v>939</v>
      </c>
      <c r="K517" s="55" t="s">
        <v>84</v>
      </c>
      <c r="L517" s="557">
        <f t="shared" si="10"/>
        <v>1722596.87</v>
      </c>
      <c r="M517" s="557">
        <f>SUM(M518,M528,M537,M546,M554,M562,M567,M572)</f>
        <v>828910.626</v>
      </c>
      <c r="N517" s="40">
        <f>SUM(N518,N528,N537,N546,N554,N562,N567,N572)</f>
        <v>893686.2440000001</v>
      </c>
    </row>
    <row r="518" spans="1:14" ht="24.75" customHeight="1">
      <c r="A518" s="33">
        <v>2910</v>
      </c>
      <c r="B518" s="25" t="s">
        <v>371</v>
      </c>
      <c r="C518" s="26">
        <v>1</v>
      </c>
      <c r="D518" s="26">
        <v>0</v>
      </c>
      <c r="E518" s="33">
        <v>2910</v>
      </c>
      <c r="F518" s="25" t="s">
        <v>371</v>
      </c>
      <c r="G518" s="26">
        <v>1</v>
      </c>
      <c r="H518" s="26">
        <v>0</v>
      </c>
      <c r="I518" s="26"/>
      <c r="J518" s="34" t="s">
        <v>852</v>
      </c>
      <c r="K518" s="35" t="s">
        <v>85</v>
      </c>
      <c r="L518" s="557">
        <f t="shared" si="10"/>
        <v>467544</v>
      </c>
      <c r="M518" s="558">
        <f>SUM(M519,M524)</f>
        <v>467544</v>
      </c>
      <c r="N518" s="41">
        <f>SUM(N519,N524)</f>
        <v>0</v>
      </c>
    </row>
    <row r="519" spans="1:14" ht="14.25" customHeight="1">
      <c r="A519" s="33">
        <v>2911</v>
      </c>
      <c r="B519" s="25" t="s">
        <v>371</v>
      </c>
      <c r="C519" s="26">
        <v>1</v>
      </c>
      <c r="D519" s="26">
        <v>1</v>
      </c>
      <c r="E519" s="33">
        <v>2911</v>
      </c>
      <c r="F519" s="25" t="s">
        <v>371</v>
      </c>
      <c r="G519" s="26">
        <v>1</v>
      </c>
      <c r="H519" s="26">
        <v>1</v>
      </c>
      <c r="I519" s="26"/>
      <c r="J519" s="38" t="s">
        <v>86</v>
      </c>
      <c r="K519" s="51" t="s">
        <v>87</v>
      </c>
      <c r="L519" s="557">
        <f t="shared" si="10"/>
        <v>467544</v>
      </c>
      <c r="M519" s="41">
        <f>M521</f>
        <v>467544</v>
      </c>
      <c r="N519" s="41">
        <f>SUM(N522:N523)</f>
        <v>0</v>
      </c>
    </row>
    <row r="520" spans="1:14" ht="36" hidden="1">
      <c r="A520" s="33"/>
      <c r="B520" s="25"/>
      <c r="C520" s="26"/>
      <c r="D520" s="26"/>
      <c r="E520" s="33"/>
      <c r="F520" s="25"/>
      <c r="G520" s="26"/>
      <c r="H520" s="26"/>
      <c r="I520" s="26"/>
      <c r="J520" s="38" t="s">
        <v>297</v>
      </c>
      <c r="K520" s="39"/>
      <c r="L520" s="557"/>
      <c r="M520" s="558"/>
      <c r="N520" s="41"/>
    </row>
    <row r="521" spans="1:14" ht="24" customHeight="1">
      <c r="A521" s="560">
        <v>150000</v>
      </c>
      <c r="B521" s="561" t="s">
        <v>1127</v>
      </c>
      <c r="C521" s="562">
        <v>450000</v>
      </c>
      <c r="D521" s="565">
        <f>M521</f>
        <v>467544</v>
      </c>
      <c r="E521" s="753"/>
      <c r="F521" s="753"/>
      <c r="G521" s="753"/>
      <c r="H521" s="753"/>
      <c r="I521" s="26">
        <v>4511</v>
      </c>
      <c r="J521" s="47" t="s">
        <v>228</v>
      </c>
      <c r="K521" s="48"/>
      <c r="L521" s="559">
        <f>M521+N521</f>
        <v>467544</v>
      </c>
      <c r="M521" s="750">
        <f>'[5]Բյուջե-2023'!$C$14</f>
        <v>467544</v>
      </c>
      <c r="N521" s="62"/>
    </row>
    <row r="522" spans="1:14" ht="36" hidden="1">
      <c r="A522" s="33"/>
      <c r="B522" s="25"/>
      <c r="C522" s="26"/>
      <c r="D522" s="26"/>
      <c r="E522" s="33"/>
      <c r="F522" s="25"/>
      <c r="G522" s="26"/>
      <c r="H522" s="26"/>
      <c r="I522" s="26">
        <v>4637</v>
      </c>
      <c r="J522" s="47" t="s">
        <v>275</v>
      </c>
      <c r="K522" s="48"/>
      <c r="L522" s="559">
        <f>M522+N522</f>
        <v>0</v>
      </c>
      <c r="M522" s="556"/>
      <c r="N522" s="62"/>
    </row>
    <row r="523" spans="1:14" ht="15.75" hidden="1">
      <c r="A523" s="33"/>
      <c r="B523" s="25"/>
      <c r="C523" s="26"/>
      <c r="D523" s="26"/>
      <c r="E523" s="33"/>
      <c r="F523" s="25"/>
      <c r="G523" s="26"/>
      <c r="H523" s="26"/>
      <c r="I523" s="26"/>
      <c r="J523" s="47"/>
      <c r="K523" s="48"/>
      <c r="L523" s="559">
        <f>M523</f>
        <v>0</v>
      </c>
      <c r="M523" s="556"/>
      <c r="N523" s="62"/>
    </row>
    <row r="524" spans="1:14" ht="242.25" hidden="1">
      <c r="A524" s="33">
        <v>2912</v>
      </c>
      <c r="B524" s="25" t="s">
        <v>371</v>
      </c>
      <c r="C524" s="26">
        <v>1</v>
      </c>
      <c r="D524" s="26">
        <v>2</v>
      </c>
      <c r="E524" s="33">
        <v>2912</v>
      </c>
      <c r="F524" s="25" t="s">
        <v>371</v>
      </c>
      <c r="G524" s="26">
        <v>1</v>
      </c>
      <c r="H524" s="26">
        <v>2</v>
      </c>
      <c r="I524" s="26"/>
      <c r="J524" s="38" t="s">
        <v>372</v>
      </c>
      <c r="K524" s="51" t="s">
        <v>88</v>
      </c>
      <c r="L524" s="557">
        <f t="shared" si="10"/>
        <v>0</v>
      </c>
      <c r="M524" s="558">
        <f>SUM(M526:M527)</f>
        <v>0</v>
      </c>
      <c r="N524" s="41">
        <f>SUM(N526:N527)</f>
        <v>0</v>
      </c>
    </row>
    <row r="525" spans="1:14" ht="36" hidden="1">
      <c r="A525" s="33"/>
      <c r="B525" s="25"/>
      <c r="C525" s="26"/>
      <c r="D525" s="26"/>
      <c r="E525" s="33"/>
      <c r="F525" s="25"/>
      <c r="G525" s="26"/>
      <c r="H525" s="26"/>
      <c r="I525" s="26"/>
      <c r="J525" s="38" t="s">
        <v>297</v>
      </c>
      <c r="K525" s="39"/>
      <c r="L525" s="557">
        <f t="shared" si="10"/>
        <v>0</v>
      </c>
      <c r="M525" s="558"/>
      <c r="N525" s="41"/>
    </row>
    <row r="526" spans="1:14" ht="15.75" hidden="1">
      <c r="A526" s="33"/>
      <c r="B526" s="25"/>
      <c r="C526" s="26"/>
      <c r="D526" s="26"/>
      <c r="E526" s="33"/>
      <c r="F526" s="25"/>
      <c r="G526" s="26"/>
      <c r="H526" s="26"/>
      <c r="I526" s="26"/>
      <c r="J526" s="38" t="s">
        <v>298</v>
      </c>
      <c r="K526" s="39"/>
      <c r="L526" s="557">
        <f t="shared" si="10"/>
        <v>0</v>
      </c>
      <c r="M526" s="558"/>
      <c r="N526" s="41"/>
    </row>
    <row r="527" spans="1:14" ht="15.75" hidden="1">
      <c r="A527" s="33"/>
      <c r="B527" s="25"/>
      <c r="C527" s="26"/>
      <c r="D527" s="26"/>
      <c r="E527" s="33"/>
      <c r="F527" s="25"/>
      <c r="G527" s="26"/>
      <c r="H527" s="26"/>
      <c r="I527" s="26"/>
      <c r="J527" s="38" t="s">
        <v>298</v>
      </c>
      <c r="K527" s="39"/>
      <c r="L527" s="557">
        <f t="shared" si="10"/>
        <v>0</v>
      </c>
      <c r="M527" s="558"/>
      <c r="N527" s="41"/>
    </row>
    <row r="528" spans="1:14" ht="270.75" hidden="1">
      <c r="A528" s="33">
        <v>2920</v>
      </c>
      <c r="B528" s="25" t="s">
        <v>371</v>
      </c>
      <c r="C528" s="26">
        <v>2</v>
      </c>
      <c r="D528" s="26">
        <v>0</v>
      </c>
      <c r="E528" s="33">
        <v>2920</v>
      </c>
      <c r="F528" s="25" t="s">
        <v>371</v>
      </c>
      <c r="G528" s="26">
        <v>2</v>
      </c>
      <c r="H528" s="26">
        <v>0</v>
      </c>
      <c r="I528" s="26"/>
      <c r="J528" s="34" t="s">
        <v>853</v>
      </c>
      <c r="K528" s="35" t="s">
        <v>89</v>
      </c>
      <c r="L528" s="557">
        <f t="shared" si="10"/>
        <v>0</v>
      </c>
      <c r="M528" s="558">
        <f>SUM(M529,M533)</f>
        <v>0</v>
      </c>
      <c r="N528" s="41">
        <f>SUM(N529,N533)</f>
        <v>0</v>
      </c>
    </row>
    <row r="529" spans="1:14" ht="356.25" hidden="1">
      <c r="A529" s="33">
        <v>2921</v>
      </c>
      <c r="B529" s="25" t="s">
        <v>371</v>
      </c>
      <c r="C529" s="26">
        <v>2</v>
      </c>
      <c r="D529" s="26">
        <v>1</v>
      </c>
      <c r="E529" s="33">
        <v>2921</v>
      </c>
      <c r="F529" s="25" t="s">
        <v>371</v>
      </c>
      <c r="G529" s="26">
        <v>2</v>
      </c>
      <c r="H529" s="26">
        <v>1</v>
      </c>
      <c r="I529" s="26"/>
      <c r="J529" s="38" t="s">
        <v>374</v>
      </c>
      <c r="K529" s="51" t="s">
        <v>90</v>
      </c>
      <c r="L529" s="557">
        <f t="shared" si="10"/>
        <v>0</v>
      </c>
      <c r="M529" s="558">
        <f>SUM(M531:M532)</f>
        <v>0</v>
      </c>
      <c r="N529" s="41">
        <f>SUM(N531:N532)</f>
        <v>0</v>
      </c>
    </row>
    <row r="530" spans="1:14" ht="36" hidden="1">
      <c r="A530" s="33"/>
      <c r="B530" s="25"/>
      <c r="C530" s="26"/>
      <c r="D530" s="26"/>
      <c r="E530" s="33"/>
      <c r="F530" s="25"/>
      <c r="G530" s="26"/>
      <c r="H530" s="26"/>
      <c r="I530" s="26"/>
      <c r="J530" s="38" t="s">
        <v>297</v>
      </c>
      <c r="K530" s="39"/>
      <c r="L530" s="557">
        <f t="shared" si="10"/>
        <v>0</v>
      </c>
      <c r="M530" s="558"/>
      <c r="N530" s="41"/>
    </row>
    <row r="531" spans="1:14" ht="15.75" hidden="1">
      <c r="A531" s="33"/>
      <c r="B531" s="25"/>
      <c r="C531" s="26"/>
      <c r="D531" s="26"/>
      <c r="E531" s="33"/>
      <c r="F531" s="25"/>
      <c r="G531" s="26"/>
      <c r="H531" s="26"/>
      <c r="I531" s="26"/>
      <c r="J531" s="38" t="s">
        <v>298</v>
      </c>
      <c r="K531" s="39"/>
      <c r="L531" s="557">
        <f t="shared" si="10"/>
        <v>0</v>
      </c>
      <c r="M531" s="558"/>
      <c r="N531" s="41"/>
    </row>
    <row r="532" spans="1:14" ht="15.75" hidden="1">
      <c r="A532" s="33"/>
      <c r="B532" s="25"/>
      <c r="C532" s="26"/>
      <c r="D532" s="26"/>
      <c r="E532" s="33"/>
      <c r="F532" s="25"/>
      <c r="G532" s="26"/>
      <c r="H532" s="26"/>
      <c r="I532" s="26"/>
      <c r="J532" s="38" t="s">
        <v>298</v>
      </c>
      <c r="K532" s="39"/>
      <c r="L532" s="557">
        <f t="shared" si="10"/>
        <v>0</v>
      </c>
      <c r="M532" s="558"/>
      <c r="N532" s="41"/>
    </row>
    <row r="533" spans="1:14" ht="356.25" hidden="1">
      <c r="A533" s="33">
        <v>2922</v>
      </c>
      <c r="B533" s="25" t="s">
        <v>371</v>
      </c>
      <c r="C533" s="26">
        <v>2</v>
      </c>
      <c r="D533" s="26">
        <v>2</v>
      </c>
      <c r="E533" s="33">
        <v>2922</v>
      </c>
      <c r="F533" s="25" t="s">
        <v>371</v>
      </c>
      <c r="G533" s="26">
        <v>2</v>
      </c>
      <c r="H533" s="26">
        <v>2</v>
      </c>
      <c r="I533" s="26"/>
      <c r="J533" s="38" t="s">
        <v>375</v>
      </c>
      <c r="K533" s="51" t="s">
        <v>91</v>
      </c>
      <c r="L533" s="557">
        <f t="shared" si="10"/>
        <v>0</v>
      </c>
      <c r="M533" s="558">
        <f>SUM(M535:M536)</f>
        <v>0</v>
      </c>
      <c r="N533" s="41">
        <f>SUM(N535:N536)</f>
        <v>0</v>
      </c>
    </row>
    <row r="534" spans="1:14" ht="36" hidden="1">
      <c r="A534" s="33"/>
      <c r="B534" s="25"/>
      <c r="C534" s="26"/>
      <c r="D534" s="26"/>
      <c r="E534" s="33"/>
      <c r="F534" s="25"/>
      <c r="G534" s="26"/>
      <c r="H534" s="26"/>
      <c r="I534" s="26"/>
      <c r="J534" s="38" t="s">
        <v>297</v>
      </c>
      <c r="K534" s="39"/>
      <c r="L534" s="557">
        <f t="shared" si="10"/>
        <v>0</v>
      </c>
      <c r="M534" s="558"/>
      <c r="N534" s="41"/>
    </row>
    <row r="535" spans="1:14" ht="15.75" hidden="1">
      <c r="A535" s="33"/>
      <c r="B535" s="25"/>
      <c r="C535" s="26"/>
      <c r="D535" s="26"/>
      <c r="E535" s="33"/>
      <c r="F535" s="25"/>
      <c r="G535" s="26"/>
      <c r="H535" s="26"/>
      <c r="I535" s="26"/>
      <c r="J535" s="38" t="s">
        <v>298</v>
      </c>
      <c r="K535" s="39"/>
      <c r="L535" s="557">
        <f t="shared" si="10"/>
        <v>0</v>
      </c>
      <c r="M535" s="558"/>
      <c r="N535" s="41"/>
    </row>
    <row r="536" spans="1:14" ht="15.75" hidden="1">
      <c r="A536" s="33"/>
      <c r="B536" s="25"/>
      <c r="C536" s="26"/>
      <c r="D536" s="26"/>
      <c r="E536" s="33"/>
      <c r="F536" s="25"/>
      <c r="G536" s="26"/>
      <c r="H536" s="26"/>
      <c r="I536" s="26"/>
      <c r="J536" s="38" t="s">
        <v>298</v>
      </c>
      <c r="K536" s="39"/>
      <c r="L536" s="557">
        <f t="shared" si="10"/>
        <v>0</v>
      </c>
      <c r="M536" s="558"/>
      <c r="N536" s="41"/>
    </row>
    <row r="537" spans="1:14" ht="409.5" hidden="1">
      <c r="A537" s="33">
        <v>2930</v>
      </c>
      <c r="B537" s="25" t="s">
        <v>371</v>
      </c>
      <c r="C537" s="26">
        <v>3</v>
      </c>
      <c r="D537" s="26">
        <v>0</v>
      </c>
      <c r="E537" s="33">
        <v>2930</v>
      </c>
      <c r="F537" s="25" t="s">
        <v>371</v>
      </c>
      <c r="G537" s="26">
        <v>3</v>
      </c>
      <c r="H537" s="26">
        <v>0</v>
      </c>
      <c r="I537" s="26"/>
      <c r="J537" s="34" t="s">
        <v>854</v>
      </c>
      <c r="K537" s="35" t="s">
        <v>92</v>
      </c>
      <c r="L537" s="557">
        <f t="shared" si="10"/>
        <v>0</v>
      </c>
      <c r="M537" s="558">
        <f>SUM(M538,M542)</f>
        <v>0</v>
      </c>
      <c r="N537" s="41">
        <f>SUM(N538,N542)</f>
        <v>0</v>
      </c>
    </row>
    <row r="538" spans="1:14" ht="409.5" hidden="1">
      <c r="A538" s="33">
        <v>2931</v>
      </c>
      <c r="B538" s="25" t="s">
        <v>371</v>
      </c>
      <c r="C538" s="26">
        <v>3</v>
      </c>
      <c r="D538" s="26">
        <v>1</v>
      </c>
      <c r="E538" s="33">
        <v>2931</v>
      </c>
      <c r="F538" s="25" t="s">
        <v>371</v>
      </c>
      <c r="G538" s="26">
        <v>3</v>
      </c>
      <c r="H538" s="26">
        <v>1</v>
      </c>
      <c r="I538" s="26"/>
      <c r="J538" s="38" t="s">
        <v>377</v>
      </c>
      <c r="K538" s="51" t="s">
        <v>93</v>
      </c>
      <c r="L538" s="557">
        <f t="shared" si="10"/>
        <v>0</v>
      </c>
      <c r="M538" s="558">
        <f>SUM(M540:M541)</f>
        <v>0</v>
      </c>
      <c r="N538" s="41">
        <f>SUM(N540:N541)</f>
        <v>0</v>
      </c>
    </row>
    <row r="539" spans="1:14" ht="36" hidden="1">
      <c r="A539" s="33"/>
      <c r="B539" s="25"/>
      <c r="C539" s="26"/>
      <c r="D539" s="26"/>
      <c r="E539" s="33"/>
      <c r="F539" s="25"/>
      <c r="G539" s="26"/>
      <c r="H539" s="26"/>
      <c r="I539" s="26"/>
      <c r="J539" s="38" t="s">
        <v>297</v>
      </c>
      <c r="K539" s="39"/>
      <c r="L539" s="557">
        <f t="shared" si="10"/>
        <v>0</v>
      </c>
      <c r="M539" s="558"/>
      <c r="N539" s="41"/>
    </row>
    <row r="540" spans="1:14" ht="15.75" hidden="1">
      <c r="A540" s="33"/>
      <c r="B540" s="25"/>
      <c r="C540" s="26"/>
      <c r="D540" s="26"/>
      <c r="E540" s="33"/>
      <c r="F540" s="25"/>
      <c r="G540" s="26"/>
      <c r="H540" s="26"/>
      <c r="I540" s="26"/>
      <c r="J540" s="38" t="s">
        <v>298</v>
      </c>
      <c r="K540" s="39"/>
      <c r="L540" s="557">
        <f t="shared" si="10"/>
        <v>0</v>
      </c>
      <c r="M540" s="558"/>
      <c r="N540" s="41"/>
    </row>
    <row r="541" spans="1:14" ht="15.75" hidden="1">
      <c r="A541" s="33"/>
      <c r="B541" s="25"/>
      <c r="C541" s="26"/>
      <c r="D541" s="26"/>
      <c r="E541" s="33"/>
      <c r="F541" s="25"/>
      <c r="G541" s="26"/>
      <c r="H541" s="26"/>
      <c r="I541" s="26"/>
      <c r="J541" s="38" t="s">
        <v>298</v>
      </c>
      <c r="K541" s="39"/>
      <c r="L541" s="557">
        <f t="shared" si="10"/>
        <v>0</v>
      </c>
      <c r="M541" s="558"/>
      <c r="N541" s="41"/>
    </row>
    <row r="542" spans="1:14" ht="15.75" hidden="1">
      <c r="A542" s="33">
        <v>2932</v>
      </c>
      <c r="B542" s="25" t="s">
        <v>371</v>
      </c>
      <c r="C542" s="26">
        <v>3</v>
      </c>
      <c r="D542" s="26">
        <v>2</v>
      </c>
      <c r="E542" s="33">
        <v>2932</v>
      </c>
      <c r="F542" s="25" t="s">
        <v>371</v>
      </c>
      <c r="G542" s="26">
        <v>3</v>
      </c>
      <c r="H542" s="26">
        <v>2</v>
      </c>
      <c r="I542" s="26"/>
      <c r="J542" s="38" t="s">
        <v>378</v>
      </c>
      <c r="K542" s="51"/>
      <c r="L542" s="557">
        <f t="shared" si="10"/>
        <v>0</v>
      </c>
      <c r="M542" s="558">
        <f>SUM(M544:M545)</f>
        <v>0</v>
      </c>
      <c r="N542" s="41">
        <f>SUM(N544:N545)</f>
        <v>0</v>
      </c>
    </row>
    <row r="543" spans="1:14" ht="36" hidden="1">
      <c r="A543" s="33"/>
      <c r="B543" s="25"/>
      <c r="C543" s="26"/>
      <c r="D543" s="26"/>
      <c r="E543" s="33"/>
      <c r="F543" s="25"/>
      <c r="G543" s="26"/>
      <c r="H543" s="26"/>
      <c r="I543" s="26"/>
      <c r="J543" s="38" t="s">
        <v>297</v>
      </c>
      <c r="K543" s="39"/>
      <c r="L543" s="557">
        <f t="shared" si="10"/>
        <v>0</v>
      </c>
      <c r="M543" s="558"/>
      <c r="N543" s="41"/>
    </row>
    <row r="544" spans="1:14" ht="15.75" hidden="1">
      <c r="A544" s="33"/>
      <c r="B544" s="25"/>
      <c r="C544" s="26"/>
      <c r="D544" s="26"/>
      <c r="E544" s="33"/>
      <c r="F544" s="25"/>
      <c r="G544" s="26"/>
      <c r="H544" s="26"/>
      <c r="I544" s="26"/>
      <c r="J544" s="38" t="s">
        <v>298</v>
      </c>
      <c r="K544" s="39"/>
      <c r="L544" s="557">
        <f t="shared" si="10"/>
        <v>0</v>
      </c>
      <c r="M544" s="558"/>
      <c r="N544" s="41"/>
    </row>
    <row r="545" spans="1:14" ht="19.5" customHeight="1" hidden="1">
      <c r="A545" s="33"/>
      <c r="B545" s="25"/>
      <c r="C545" s="26"/>
      <c r="D545" s="26"/>
      <c r="E545" s="33"/>
      <c r="F545" s="25"/>
      <c r="G545" s="26"/>
      <c r="H545" s="26"/>
      <c r="I545" s="26"/>
      <c r="J545" s="38" t="s">
        <v>298</v>
      </c>
      <c r="K545" s="39"/>
      <c r="L545" s="557">
        <f t="shared" si="10"/>
        <v>0</v>
      </c>
      <c r="M545" s="558"/>
      <c r="N545" s="41"/>
    </row>
    <row r="546" spans="1:14" ht="13.5" customHeight="1">
      <c r="A546" s="33">
        <v>2940</v>
      </c>
      <c r="B546" s="25" t="s">
        <v>371</v>
      </c>
      <c r="C546" s="26">
        <v>4</v>
      </c>
      <c r="D546" s="26">
        <v>0</v>
      </c>
      <c r="E546" s="33">
        <v>2940</v>
      </c>
      <c r="F546" s="25" t="s">
        <v>371</v>
      </c>
      <c r="G546" s="26">
        <v>4</v>
      </c>
      <c r="H546" s="26">
        <v>0</v>
      </c>
      <c r="I546" s="26"/>
      <c r="J546" s="34" t="s">
        <v>855</v>
      </c>
      <c r="K546" s="35" t="s">
        <v>95</v>
      </c>
      <c r="L546" s="557">
        <f t="shared" si="10"/>
        <v>16000</v>
      </c>
      <c r="M546" s="41">
        <f>SUM(M547,M550)</f>
        <v>16000</v>
      </c>
      <c r="N546" s="41">
        <f>SUM(N547,N550)</f>
        <v>0</v>
      </c>
    </row>
    <row r="547" spans="1:14" ht="14.25" customHeight="1">
      <c r="A547" s="33">
        <v>2941</v>
      </c>
      <c r="B547" s="25" t="s">
        <v>371</v>
      </c>
      <c r="C547" s="26">
        <v>4</v>
      </c>
      <c r="D547" s="26">
        <v>1</v>
      </c>
      <c r="E547" s="33">
        <v>2941</v>
      </c>
      <c r="F547" s="25" t="s">
        <v>371</v>
      </c>
      <c r="G547" s="26">
        <v>4</v>
      </c>
      <c r="H547" s="26">
        <v>1</v>
      </c>
      <c r="I547" s="26"/>
      <c r="J547" s="38" t="s">
        <v>379</v>
      </c>
      <c r="K547" s="51" t="s">
        <v>96</v>
      </c>
      <c r="L547" s="40">
        <f t="shared" si="10"/>
        <v>16000</v>
      </c>
      <c r="M547" s="41">
        <f>SUM(M549:M549)</f>
        <v>16000</v>
      </c>
      <c r="N547" s="41">
        <f>SUM(N549:N549)</f>
        <v>0</v>
      </c>
    </row>
    <row r="548" spans="1:14" ht="36" hidden="1">
      <c r="A548" s="33"/>
      <c r="B548" s="25"/>
      <c r="C548" s="26"/>
      <c r="D548" s="26"/>
      <c r="E548" s="33"/>
      <c r="F548" s="25"/>
      <c r="G548" s="26"/>
      <c r="H548" s="26"/>
      <c r="I548" s="26"/>
      <c r="J548" s="38" t="s">
        <v>297</v>
      </c>
      <c r="K548" s="39"/>
      <c r="L548" s="40">
        <f t="shared" si="10"/>
        <v>0</v>
      </c>
      <c r="M548" s="41"/>
      <c r="N548" s="41"/>
    </row>
    <row r="549" spans="1:14" ht="15.75">
      <c r="A549" s="560">
        <v>4000</v>
      </c>
      <c r="B549" s="561" t="s">
        <v>1044</v>
      </c>
      <c r="C549" s="562">
        <v>7000</v>
      </c>
      <c r="D549" s="565">
        <f>M549</f>
        <v>16000</v>
      </c>
      <c r="E549" s="753"/>
      <c r="F549" s="753"/>
      <c r="G549" s="753"/>
      <c r="H549" s="753"/>
      <c r="I549" s="26">
        <v>4729</v>
      </c>
      <c r="J549" s="38" t="s">
        <v>426</v>
      </c>
      <c r="K549" s="39"/>
      <c r="L549" s="40">
        <f t="shared" si="10"/>
        <v>16000</v>
      </c>
      <c r="M549" s="41">
        <f>'[5]Բյուջե-2023'!$C$40</f>
        <v>16000</v>
      </c>
      <c r="N549" s="41"/>
    </row>
    <row r="550" spans="1:14" ht="13.5" customHeight="1" hidden="1">
      <c r="A550" s="33">
        <v>2942</v>
      </c>
      <c r="B550" s="25" t="s">
        <v>371</v>
      </c>
      <c r="C550" s="26">
        <v>4</v>
      </c>
      <c r="D550" s="26">
        <v>2</v>
      </c>
      <c r="E550" s="753"/>
      <c r="F550" s="753"/>
      <c r="G550" s="753"/>
      <c r="H550" s="753"/>
      <c r="I550" s="26"/>
      <c r="J550" s="38" t="s">
        <v>380</v>
      </c>
      <c r="K550" s="51" t="s">
        <v>97</v>
      </c>
      <c r="L550" s="40">
        <f t="shared" si="10"/>
        <v>0</v>
      </c>
      <c r="M550" s="41">
        <f>SUM(M552:M553)</f>
        <v>0</v>
      </c>
      <c r="N550" s="41">
        <f>SUM(N552:N553)</f>
        <v>0</v>
      </c>
    </row>
    <row r="551" spans="1:14" ht="36" hidden="1">
      <c r="A551" s="33"/>
      <c r="B551" s="25"/>
      <c r="C551" s="26"/>
      <c r="D551" s="26"/>
      <c r="E551" s="753"/>
      <c r="F551" s="753"/>
      <c r="G551" s="753"/>
      <c r="H551" s="753"/>
      <c r="I551" s="26"/>
      <c r="J551" s="38" t="s">
        <v>297</v>
      </c>
      <c r="K551" s="39"/>
      <c r="L551" s="40">
        <f t="shared" si="10"/>
        <v>0</v>
      </c>
      <c r="M551" s="41"/>
      <c r="N551" s="41"/>
    </row>
    <row r="552" spans="1:14" ht="15.75" hidden="1">
      <c r="A552" s="33"/>
      <c r="B552" s="25"/>
      <c r="C552" s="26"/>
      <c r="D552" s="26"/>
      <c r="E552" s="753"/>
      <c r="F552" s="753"/>
      <c r="G552" s="753"/>
      <c r="H552" s="753"/>
      <c r="I552" s="26"/>
      <c r="J552" s="38" t="s">
        <v>298</v>
      </c>
      <c r="K552" s="39"/>
      <c r="L552" s="40">
        <f t="shared" si="10"/>
        <v>0</v>
      </c>
      <c r="M552" s="41"/>
      <c r="N552" s="41"/>
    </row>
    <row r="553" spans="1:14" ht="0" customHeight="1" hidden="1">
      <c r="A553" s="33"/>
      <c r="B553" s="25"/>
      <c r="C553" s="26"/>
      <c r="D553" s="26"/>
      <c r="E553" s="753"/>
      <c r="F553" s="753"/>
      <c r="G553" s="753"/>
      <c r="H553" s="753"/>
      <c r="I553" s="26"/>
      <c r="J553" s="38" t="s">
        <v>298</v>
      </c>
      <c r="K553" s="39"/>
      <c r="L553" s="40">
        <f t="shared" si="10"/>
        <v>0</v>
      </c>
      <c r="M553" s="41"/>
      <c r="N553" s="41"/>
    </row>
    <row r="554" spans="1:14" ht="29.25" customHeight="1">
      <c r="A554" s="33">
        <v>2950</v>
      </c>
      <c r="B554" s="25" t="s">
        <v>371</v>
      </c>
      <c r="C554" s="26">
        <v>5</v>
      </c>
      <c r="D554" s="26">
        <v>0</v>
      </c>
      <c r="E554" s="33">
        <v>2950</v>
      </c>
      <c r="F554" s="25" t="s">
        <v>371</v>
      </c>
      <c r="G554" s="26">
        <v>5</v>
      </c>
      <c r="H554" s="26">
        <v>0</v>
      </c>
      <c r="I554" s="26"/>
      <c r="J554" s="34" t="s">
        <v>856</v>
      </c>
      <c r="K554" s="35" t="s">
        <v>99</v>
      </c>
      <c r="L554" s="40">
        <f t="shared" si="10"/>
        <v>329943</v>
      </c>
      <c r="M554" s="41">
        <f>SUM(M555,M558)</f>
        <v>329943</v>
      </c>
      <c r="N554" s="41">
        <f>SUM(N555,N558)</f>
        <v>0</v>
      </c>
    </row>
    <row r="555" spans="1:14" ht="15.75">
      <c r="A555" s="33">
        <v>2951</v>
      </c>
      <c r="B555" s="25" t="s">
        <v>371</v>
      </c>
      <c r="C555" s="26">
        <v>5</v>
      </c>
      <c r="D555" s="26">
        <v>1</v>
      </c>
      <c r="E555" s="33">
        <v>2951</v>
      </c>
      <c r="F555" s="25" t="s">
        <v>371</v>
      </c>
      <c r="G555" s="26">
        <v>5</v>
      </c>
      <c r="H555" s="26">
        <v>1</v>
      </c>
      <c r="I555" s="26"/>
      <c r="J555" s="38" t="s">
        <v>381</v>
      </c>
      <c r="K555" s="35"/>
      <c r="L555" s="40">
        <f aca="true" t="shared" si="11" ref="L555:L621">SUM(M555:N555)</f>
        <v>329943</v>
      </c>
      <c r="M555" s="41">
        <f>SUM(M557:M557)</f>
        <v>329943</v>
      </c>
      <c r="N555" s="41">
        <f>SUM(N557:N557)</f>
        <v>0</v>
      </c>
    </row>
    <row r="556" spans="1:14" ht="36" hidden="1">
      <c r="A556" s="33"/>
      <c r="B556" s="25"/>
      <c r="C556" s="26"/>
      <c r="D556" s="26"/>
      <c r="E556" s="33"/>
      <c r="F556" s="25"/>
      <c r="G556" s="26"/>
      <c r="H556" s="26"/>
      <c r="I556" s="26"/>
      <c r="J556" s="38" t="s">
        <v>297</v>
      </c>
      <c r="K556" s="39"/>
      <c r="L556" s="40"/>
      <c r="M556" s="41"/>
      <c r="N556" s="41"/>
    </row>
    <row r="557" spans="1:14" ht="26.25" customHeight="1">
      <c r="A557" s="560">
        <v>100000</v>
      </c>
      <c r="B557" s="561" t="s">
        <v>1126</v>
      </c>
      <c r="C557" s="562">
        <v>300000</v>
      </c>
      <c r="D557" s="565">
        <f>M557</f>
        <v>329943</v>
      </c>
      <c r="E557" s="753"/>
      <c r="F557" s="753"/>
      <c r="G557" s="753"/>
      <c r="H557" s="753"/>
      <c r="I557" s="26">
        <v>4511</v>
      </c>
      <c r="J557" s="47" t="s">
        <v>228</v>
      </c>
      <c r="K557" s="48"/>
      <c r="L557" s="49">
        <f>M557</f>
        <v>329943</v>
      </c>
      <c r="M557" s="50">
        <f>'[5]Բյուջե-2023'!$C$21</f>
        <v>329943</v>
      </c>
      <c r="N557" s="41"/>
    </row>
    <row r="558" spans="1:14" ht="409.5" hidden="1">
      <c r="A558" s="33">
        <v>2952</v>
      </c>
      <c r="B558" s="25" t="s">
        <v>371</v>
      </c>
      <c r="C558" s="26">
        <v>5</v>
      </c>
      <c r="D558" s="26">
        <v>2</v>
      </c>
      <c r="E558" s="33">
        <v>2952</v>
      </c>
      <c r="F558" s="25" t="s">
        <v>371</v>
      </c>
      <c r="G558" s="26">
        <v>5</v>
      </c>
      <c r="H558" s="26">
        <v>2</v>
      </c>
      <c r="I558" s="26"/>
      <c r="J558" s="38" t="s">
        <v>382</v>
      </c>
      <c r="K558" s="51" t="s">
        <v>100</v>
      </c>
      <c r="L558" s="40">
        <f t="shared" si="11"/>
        <v>0</v>
      </c>
      <c r="M558" s="41">
        <f>SUM(M560:M561)</f>
        <v>0</v>
      </c>
      <c r="N558" s="41">
        <f>SUM(N560:N561)</f>
        <v>0</v>
      </c>
    </row>
    <row r="559" spans="1:14" ht="36" hidden="1">
      <c r="A559" s="33"/>
      <c r="B559" s="25"/>
      <c r="C559" s="26"/>
      <c r="D559" s="26"/>
      <c r="E559" s="33"/>
      <c r="F559" s="25"/>
      <c r="G559" s="26"/>
      <c r="H559" s="26"/>
      <c r="I559" s="26"/>
      <c r="J559" s="38" t="s">
        <v>297</v>
      </c>
      <c r="K559" s="39"/>
      <c r="L559" s="40">
        <f t="shared" si="11"/>
        <v>0</v>
      </c>
      <c r="M559" s="41"/>
      <c r="N559" s="41"/>
    </row>
    <row r="560" spans="1:14" ht="15.75" hidden="1">
      <c r="A560" s="33"/>
      <c r="B560" s="25"/>
      <c r="C560" s="26"/>
      <c r="D560" s="26"/>
      <c r="E560" s="33"/>
      <c r="F560" s="25"/>
      <c r="G560" s="26"/>
      <c r="H560" s="26"/>
      <c r="I560" s="26"/>
      <c r="J560" s="38" t="s">
        <v>298</v>
      </c>
      <c r="K560" s="39"/>
      <c r="L560" s="40">
        <f t="shared" si="11"/>
        <v>0</v>
      </c>
      <c r="M560" s="41"/>
      <c r="N560" s="41"/>
    </row>
    <row r="561" spans="1:14" ht="15.75" hidden="1">
      <c r="A561" s="33"/>
      <c r="B561" s="25"/>
      <c r="C561" s="26"/>
      <c r="D561" s="26"/>
      <c r="E561" s="33"/>
      <c r="F561" s="25"/>
      <c r="G561" s="26"/>
      <c r="H561" s="26"/>
      <c r="I561" s="26"/>
      <c r="J561" s="38" t="s">
        <v>298</v>
      </c>
      <c r="K561" s="39"/>
      <c r="L561" s="40">
        <f t="shared" si="11"/>
        <v>0</v>
      </c>
      <c r="M561" s="41"/>
      <c r="N561" s="41"/>
    </row>
    <row r="562" spans="1:14" ht="409.5" hidden="1">
      <c r="A562" s="33">
        <v>2960</v>
      </c>
      <c r="B562" s="25" t="s">
        <v>371</v>
      </c>
      <c r="C562" s="26">
        <v>6</v>
      </c>
      <c r="D562" s="26">
        <v>0</v>
      </c>
      <c r="E562" s="33">
        <v>2960</v>
      </c>
      <c r="F562" s="25" t="s">
        <v>371</v>
      </c>
      <c r="G562" s="26">
        <v>6</v>
      </c>
      <c r="H562" s="26">
        <v>0</v>
      </c>
      <c r="I562" s="26"/>
      <c r="J562" s="34" t="s">
        <v>857</v>
      </c>
      <c r="K562" s="35" t="s">
        <v>102</v>
      </c>
      <c r="L562" s="40">
        <f t="shared" si="11"/>
        <v>0</v>
      </c>
      <c r="M562" s="41">
        <f>SUM(M563)</f>
        <v>0</v>
      </c>
      <c r="N562" s="41">
        <f>SUM(N563)</f>
        <v>0</v>
      </c>
    </row>
    <row r="563" spans="1:14" ht="17.25" customHeight="1" hidden="1">
      <c r="A563" s="33">
        <v>2961</v>
      </c>
      <c r="B563" s="25" t="s">
        <v>371</v>
      </c>
      <c r="C563" s="26">
        <v>6</v>
      </c>
      <c r="D563" s="26">
        <v>1</v>
      </c>
      <c r="E563" s="33">
        <v>2961</v>
      </c>
      <c r="F563" s="25" t="s">
        <v>371</v>
      </c>
      <c r="G563" s="26">
        <v>6</v>
      </c>
      <c r="H563" s="26">
        <v>1</v>
      </c>
      <c r="I563" s="26"/>
      <c r="J563" s="38" t="s">
        <v>101</v>
      </c>
      <c r="K563" s="51" t="s">
        <v>103</v>
      </c>
      <c r="L563" s="40">
        <f t="shared" si="11"/>
        <v>0</v>
      </c>
      <c r="M563" s="41">
        <f>SUM(M565:M566)</f>
        <v>0</v>
      </c>
      <c r="N563" s="41">
        <f>SUM(N565:N566)</f>
        <v>0</v>
      </c>
    </row>
    <row r="564" spans="1:14" ht="36" hidden="1">
      <c r="A564" s="33"/>
      <c r="B564" s="25"/>
      <c r="C564" s="26"/>
      <c r="D564" s="26"/>
      <c r="E564" s="33"/>
      <c r="F564" s="25"/>
      <c r="G564" s="26"/>
      <c r="H564" s="26"/>
      <c r="I564" s="26"/>
      <c r="J564" s="38" t="s">
        <v>297</v>
      </c>
      <c r="K564" s="39"/>
      <c r="L564" s="40">
        <f t="shared" si="11"/>
        <v>0</v>
      </c>
      <c r="M564" s="41"/>
      <c r="N564" s="41"/>
    </row>
    <row r="565" spans="1:14" ht="15.75" hidden="1">
      <c r="A565" s="33"/>
      <c r="B565" s="25"/>
      <c r="C565" s="26"/>
      <c r="D565" s="26"/>
      <c r="E565" s="33"/>
      <c r="F565" s="25"/>
      <c r="G565" s="26"/>
      <c r="H565" s="26"/>
      <c r="I565" s="26"/>
      <c r="J565" s="38" t="s">
        <v>298</v>
      </c>
      <c r="K565" s="39"/>
      <c r="L565" s="40">
        <f t="shared" si="11"/>
        <v>0</v>
      </c>
      <c r="M565" s="41"/>
      <c r="N565" s="41"/>
    </row>
    <row r="566" spans="1:14" ht="15.75" hidden="1">
      <c r="A566" s="33"/>
      <c r="B566" s="25"/>
      <c r="C566" s="26"/>
      <c r="D566" s="26"/>
      <c r="E566" s="33"/>
      <c r="F566" s="25"/>
      <c r="G566" s="26"/>
      <c r="H566" s="26"/>
      <c r="I566" s="26"/>
      <c r="J566" s="38" t="s">
        <v>298</v>
      </c>
      <c r="K566" s="39"/>
      <c r="L566" s="40">
        <f t="shared" si="11"/>
        <v>0</v>
      </c>
      <c r="M566" s="41"/>
      <c r="N566" s="41"/>
    </row>
    <row r="567" spans="1:14" ht="185.25" hidden="1">
      <c r="A567" s="33">
        <v>2970</v>
      </c>
      <c r="B567" s="25" t="s">
        <v>371</v>
      </c>
      <c r="C567" s="26">
        <v>7</v>
      </c>
      <c r="D567" s="26">
        <v>0</v>
      </c>
      <c r="E567" s="33">
        <v>2970</v>
      </c>
      <c r="F567" s="25" t="s">
        <v>371</v>
      </c>
      <c r="G567" s="26">
        <v>7</v>
      </c>
      <c r="H567" s="26">
        <v>0</v>
      </c>
      <c r="I567" s="26"/>
      <c r="J567" s="34" t="s">
        <v>858</v>
      </c>
      <c r="K567" s="35" t="s">
        <v>105</v>
      </c>
      <c r="L567" s="40">
        <f t="shared" si="11"/>
        <v>0</v>
      </c>
      <c r="M567" s="41">
        <f>SUM(M568)</f>
        <v>0</v>
      </c>
      <c r="N567" s="41">
        <f>SUM(N568)</f>
        <v>0</v>
      </c>
    </row>
    <row r="568" spans="1:14" ht="185.25" hidden="1">
      <c r="A568" s="33">
        <v>2971</v>
      </c>
      <c r="B568" s="25" t="s">
        <v>371</v>
      </c>
      <c r="C568" s="26">
        <v>7</v>
      </c>
      <c r="D568" s="26">
        <v>1</v>
      </c>
      <c r="E568" s="33">
        <v>2971</v>
      </c>
      <c r="F568" s="25" t="s">
        <v>371</v>
      </c>
      <c r="G568" s="26">
        <v>7</v>
      </c>
      <c r="H568" s="26">
        <v>1</v>
      </c>
      <c r="I568" s="26"/>
      <c r="J568" s="38" t="s">
        <v>104</v>
      </c>
      <c r="K568" s="51" t="s">
        <v>105</v>
      </c>
      <c r="L568" s="40">
        <f t="shared" si="11"/>
        <v>0</v>
      </c>
      <c r="M568" s="41">
        <f>SUM(M570:M571)</f>
        <v>0</v>
      </c>
      <c r="N568" s="41">
        <f>SUM(N570:N571)</f>
        <v>0</v>
      </c>
    </row>
    <row r="569" spans="1:14" ht="36" hidden="1">
      <c r="A569" s="33"/>
      <c r="B569" s="25"/>
      <c r="C569" s="26"/>
      <c r="D569" s="26"/>
      <c r="E569" s="33"/>
      <c r="F569" s="25"/>
      <c r="G569" s="26"/>
      <c r="H569" s="26"/>
      <c r="I569" s="26"/>
      <c r="J569" s="38" t="s">
        <v>297</v>
      </c>
      <c r="K569" s="39"/>
      <c r="L569" s="40">
        <f t="shared" si="11"/>
        <v>0</v>
      </c>
      <c r="M569" s="41"/>
      <c r="N569" s="41"/>
    </row>
    <row r="570" spans="1:14" ht="15.75" hidden="1">
      <c r="A570" s="33"/>
      <c r="B570" s="25"/>
      <c r="C570" s="26"/>
      <c r="D570" s="26"/>
      <c r="E570" s="33"/>
      <c r="F570" s="25"/>
      <c r="G570" s="26"/>
      <c r="H570" s="26"/>
      <c r="I570" s="26"/>
      <c r="J570" s="38" t="s">
        <v>298</v>
      </c>
      <c r="K570" s="39"/>
      <c r="L570" s="40">
        <f t="shared" si="11"/>
        <v>0</v>
      </c>
      <c r="M570" s="41"/>
      <c r="N570" s="41"/>
    </row>
    <row r="571" spans="1:14" ht="15.75" hidden="1">
      <c r="A571" s="33"/>
      <c r="B571" s="25"/>
      <c r="C571" s="26"/>
      <c r="D571" s="26"/>
      <c r="E571" s="33"/>
      <c r="F571" s="25"/>
      <c r="G571" s="26"/>
      <c r="H571" s="26"/>
      <c r="I571" s="26"/>
      <c r="J571" s="38" t="s">
        <v>298</v>
      </c>
      <c r="K571" s="39"/>
      <c r="L571" s="40">
        <f t="shared" si="11"/>
        <v>0</v>
      </c>
      <c r="M571" s="41"/>
      <c r="N571" s="41"/>
    </row>
    <row r="572" spans="1:14" ht="17.25" customHeight="1">
      <c r="A572" s="33">
        <v>2980</v>
      </c>
      <c r="B572" s="25" t="s">
        <v>371</v>
      </c>
      <c r="C572" s="26">
        <v>8</v>
      </c>
      <c r="D572" s="26">
        <v>0</v>
      </c>
      <c r="E572" s="33">
        <v>2980</v>
      </c>
      <c r="F572" s="25" t="s">
        <v>371</v>
      </c>
      <c r="G572" s="26">
        <v>8</v>
      </c>
      <c r="H572" s="26">
        <v>0</v>
      </c>
      <c r="I572" s="26"/>
      <c r="J572" s="34" t="s">
        <v>859</v>
      </c>
      <c r="K572" s="35" t="s">
        <v>107</v>
      </c>
      <c r="L572" s="40">
        <f t="shared" si="11"/>
        <v>909109.8700000001</v>
      </c>
      <c r="M572" s="41">
        <f>SUM(M573)</f>
        <v>15423.626</v>
      </c>
      <c r="N572" s="41">
        <f>SUM(N573)</f>
        <v>893686.2440000001</v>
      </c>
    </row>
    <row r="573" spans="1:14" ht="29.25" customHeight="1">
      <c r="A573" s="33">
        <v>2981</v>
      </c>
      <c r="B573" s="25" t="s">
        <v>371</v>
      </c>
      <c r="C573" s="26">
        <v>8</v>
      </c>
      <c r="D573" s="26">
        <v>1</v>
      </c>
      <c r="E573" s="33">
        <v>2981</v>
      </c>
      <c r="F573" s="25" t="s">
        <v>371</v>
      </c>
      <c r="G573" s="26">
        <v>8</v>
      </c>
      <c r="H573" s="26">
        <v>1</v>
      </c>
      <c r="I573" s="26"/>
      <c r="J573" s="38" t="s">
        <v>106</v>
      </c>
      <c r="K573" s="51" t="s">
        <v>108</v>
      </c>
      <c r="L573" s="40">
        <f t="shared" si="11"/>
        <v>909109.8700000001</v>
      </c>
      <c r="M573" s="41">
        <f>SUM(M575:M580)</f>
        <v>15423.626</v>
      </c>
      <c r="N573" s="41">
        <f>SUM(N575:N580)</f>
        <v>893686.2440000001</v>
      </c>
    </row>
    <row r="574" spans="1:14" ht="36" hidden="1">
      <c r="A574" s="33"/>
      <c r="B574" s="25"/>
      <c r="C574" s="26"/>
      <c r="D574" s="26"/>
      <c r="E574" s="33"/>
      <c r="F574" s="25"/>
      <c r="G574" s="26"/>
      <c r="H574" s="26"/>
      <c r="I574" s="26"/>
      <c r="J574" s="38" t="s">
        <v>297</v>
      </c>
      <c r="K574" s="39"/>
      <c r="L574" s="40">
        <f t="shared" si="11"/>
        <v>0</v>
      </c>
      <c r="M574" s="41"/>
      <c r="N574" s="41"/>
    </row>
    <row r="575" spans="1:14" ht="15" customHeight="1" thickBot="1">
      <c r="A575" s="33"/>
      <c r="B575" s="25"/>
      <c r="C575" s="26"/>
      <c r="D575" s="26"/>
      <c r="E575" s="33"/>
      <c r="F575" s="25"/>
      <c r="G575" s="26"/>
      <c r="H575" s="26"/>
      <c r="I575" s="26">
        <v>4657</v>
      </c>
      <c r="J575" s="178" t="s">
        <v>971</v>
      </c>
      <c r="K575" s="39"/>
      <c r="L575" s="40"/>
      <c r="M575" s="41">
        <f>'[5]Hamaynq'!$H$44</f>
        <v>2000</v>
      </c>
      <c r="N575" s="41"/>
    </row>
    <row r="576" spans="1:14" ht="15" customHeight="1">
      <c r="A576" s="33">
        <v>13423.626</v>
      </c>
      <c r="B576" s="33">
        <v>13423.626</v>
      </c>
      <c r="C576" s="33">
        <v>13423.626</v>
      </c>
      <c r="D576" s="33">
        <v>13423.626</v>
      </c>
      <c r="E576" s="33"/>
      <c r="F576" s="25"/>
      <c r="G576" s="26"/>
      <c r="H576" s="26"/>
      <c r="I576" s="26">
        <v>4241</v>
      </c>
      <c r="J576" s="752" t="s">
        <v>211</v>
      </c>
      <c r="K576" s="39"/>
      <c r="L576" s="40">
        <f>M576</f>
        <v>13423.626</v>
      </c>
      <c r="M576" s="41">
        <f>'[5]Բյուջե-2023'!$AD$42</f>
        <v>13423.626</v>
      </c>
      <c r="N576" s="41"/>
    </row>
    <row r="577" spans="1:14" ht="25.5" customHeight="1">
      <c r="A577" s="560">
        <v>816764.244</v>
      </c>
      <c r="B577" s="560">
        <v>816764.244</v>
      </c>
      <c r="C577" s="560">
        <v>816764.244</v>
      </c>
      <c r="D577" s="560">
        <v>816764.244</v>
      </c>
      <c r="E577" s="33"/>
      <c r="F577" s="25"/>
      <c r="G577" s="26"/>
      <c r="H577" s="755"/>
      <c r="I577" s="26">
        <v>5113</v>
      </c>
      <c r="J577" s="38" t="s">
        <v>914</v>
      </c>
      <c r="K577" s="39"/>
      <c r="L577" s="40">
        <f>SUM(M577:N577)</f>
        <v>816764.2440000001</v>
      </c>
      <c r="M577" s="41"/>
      <c r="N577" s="41">
        <f>'[5]Բյուջե-2023'!$BD$42</f>
        <v>816764.2440000001</v>
      </c>
    </row>
    <row r="578" spans="1:14" ht="25.5" customHeight="1">
      <c r="A578" s="560">
        <v>72080</v>
      </c>
      <c r="B578" s="560">
        <v>72080</v>
      </c>
      <c r="C578" s="560">
        <v>72080</v>
      </c>
      <c r="D578" s="560">
        <v>72080</v>
      </c>
      <c r="E578" s="33"/>
      <c r="F578" s="25"/>
      <c r="G578" s="26"/>
      <c r="H578" s="755"/>
      <c r="I578" s="26">
        <v>5122</v>
      </c>
      <c r="J578" s="144" t="s">
        <v>281</v>
      </c>
      <c r="K578" s="39"/>
      <c r="L578" s="40">
        <f>SUM(M578:N578)</f>
        <v>72080</v>
      </c>
      <c r="M578" s="41"/>
      <c r="N578" s="41">
        <f>'[5]Բյուջե-2023'!$BE$42</f>
        <v>72080</v>
      </c>
    </row>
    <row r="579" spans="1:14" ht="25.5" customHeight="1">
      <c r="A579" s="560">
        <v>400</v>
      </c>
      <c r="B579" s="560">
        <v>400</v>
      </c>
      <c r="C579" s="560">
        <v>400</v>
      </c>
      <c r="D579" s="560">
        <v>400</v>
      </c>
      <c r="E579" s="33"/>
      <c r="F579" s="25"/>
      <c r="G579" s="26"/>
      <c r="H579" s="755"/>
      <c r="I579" s="26">
        <v>5133</v>
      </c>
      <c r="J579" s="144" t="s">
        <v>278</v>
      </c>
      <c r="K579" s="39"/>
      <c r="L579" s="40">
        <f>SUM(M579:N579)</f>
        <v>400</v>
      </c>
      <c r="M579" s="41"/>
      <c r="N579" s="41">
        <f>'[5]Բյուջե-2023'!$AY$42</f>
        <v>400</v>
      </c>
    </row>
    <row r="580" spans="1:14" ht="25.5" customHeight="1">
      <c r="A580" s="560">
        <v>4442</v>
      </c>
      <c r="B580" s="561" t="s">
        <v>1125</v>
      </c>
      <c r="C580" s="562">
        <v>4442</v>
      </c>
      <c r="D580" s="565">
        <v>4442</v>
      </c>
      <c r="E580" s="33"/>
      <c r="F580" s="25"/>
      <c r="G580" s="26"/>
      <c r="H580" s="755"/>
      <c r="I580" s="26">
        <v>5134</v>
      </c>
      <c r="J580" s="144" t="s">
        <v>279</v>
      </c>
      <c r="K580" s="39"/>
      <c r="L580" s="40">
        <f>SUM(M580:N580)</f>
        <v>4442</v>
      </c>
      <c r="M580" s="41"/>
      <c r="N580" s="41">
        <f>'[5]Բյուջե-2023'!$BF$42</f>
        <v>4442</v>
      </c>
    </row>
    <row r="581" spans="1:14" s="31" customFormat="1" ht="25.5" customHeight="1">
      <c r="A581" s="24">
        <v>3000</v>
      </c>
      <c r="B581" s="25" t="s">
        <v>384</v>
      </c>
      <c r="C581" s="26">
        <v>0</v>
      </c>
      <c r="D581" s="26">
        <v>0</v>
      </c>
      <c r="E581" s="24">
        <v>3000</v>
      </c>
      <c r="F581" s="25" t="s">
        <v>384</v>
      </c>
      <c r="G581" s="26">
        <v>0</v>
      </c>
      <c r="H581" s="26">
        <v>0</v>
      </c>
      <c r="I581" s="26"/>
      <c r="J581" s="57" t="s">
        <v>940</v>
      </c>
      <c r="K581" s="55" t="s">
        <v>109</v>
      </c>
      <c r="L581" s="40">
        <f t="shared" si="11"/>
        <v>25500</v>
      </c>
      <c r="M581" s="40">
        <f>SUM(M582,M591,M596,M598,M603,M608,M613,M618,M620)</f>
        <v>25500</v>
      </c>
      <c r="N581" s="40">
        <f>SUM(N582,N591,N596,N598,N603,N608,N613,N618,N620)</f>
        <v>0</v>
      </c>
    </row>
    <row r="582" spans="1:14" ht="25.5" customHeight="1" hidden="1">
      <c r="A582" s="33">
        <v>3010</v>
      </c>
      <c r="B582" s="25" t="s">
        <v>384</v>
      </c>
      <c r="C582" s="26">
        <v>1</v>
      </c>
      <c r="D582" s="26">
        <v>0</v>
      </c>
      <c r="E582" s="33">
        <v>3010</v>
      </c>
      <c r="F582" s="25" t="s">
        <v>384</v>
      </c>
      <c r="G582" s="26">
        <v>1</v>
      </c>
      <c r="H582" s="26">
        <v>0</v>
      </c>
      <c r="I582" s="26"/>
      <c r="J582" s="34" t="s">
        <v>860</v>
      </c>
      <c r="K582" s="35" t="s">
        <v>110</v>
      </c>
      <c r="L582" s="40">
        <f t="shared" si="11"/>
        <v>0</v>
      </c>
      <c r="M582" s="41">
        <f>SUM(M583,M587)</f>
        <v>0</v>
      </c>
      <c r="N582" s="41">
        <f>SUM(N583,N587)</f>
        <v>0</v>
      </c>
    </row>
    <row r="583" spans="1:14" ht="25.5" customHeight="1" hidden="1">
      <c r="A583" s="33">
        <v>3011</v>
      </c>
      <c r="B583" s="25" t="s">
        <v>384</v>
      </c>
      <c r="C583" s="26">
        <v>1</v>
      </c>
      <c r="D583" s="26">
        <v>1</v>
      </c>
      <c r="E583" s="33">
        <v>3011</v>
      </c>
      <c r="F583" s="25" t="s">
        <v>384</v>
      </c>
      <c r="G583" s="26">
        <v>1</v>
      </c>
      <c r="H583" s="26">
        <v>1</v>
      </c>
      <c r="I583" s="26"/>
      <c r="J583" s="38" t="s">
        <v>111</v>
      </c>
      <c r="K583" s="51" t="s">
        <v>112</v>
      </c>
      <c r="L583" s="40">
        <f t="shared" si="11"/>
        <v>0</v>
      </c>
      <c r="M583" s="41">
        <f>SUM(M585:M586)</f>
        <v>0</v>
      </c>
      <c r="N583" s="41">
        <f>SUM(N585:N586)</f>
        <v>0</v>
      </c>
    </row>
    <row r="584" spans="1:14" ht="25.5" customHeight="1" hidden="1">
      <c r="A584" s="33"/>
      <c r="B584" s="25"/>
      <c r="C584" s="26"/>
      <c r="D584" s="26"/>
      <c r="E584" s="33"/>
      <c r="F584" s="25"/>
      <c r="G584" s="26"/>
      <c r="H584" s="26"/>
      <c r="I584" s="26"/>
      <c r="J584" s="38" t="s">
        <v>297</v>
      </c>
      <c r="K584" s="39"/>
      <c r="L584" s="40">
        <f t="shared" si="11"/>
        <v>0</v>
      </c>
      <c r="M584" s="41"/>
      <c r="N584" s="41"/>
    </row>
    <row r="585" spans="1:14" ht="25.5" customHeight="1" hidden="1">
      <c r="A585" s="33"/>
      <c r="B585" s="25"/>
      <c r="C585" s="26"/>
      <c r="D585" s="26"/>
      <c r="E585" s="33"/>
      <c r="F585" s="25"/>
      <c r="G585" s="26"/>
      <c r="H585" s="26"/>
      <c r="I585" s="26"/>
      <c r="J585" s="38" t="s">
        <v>298</v>
      </c>
      <c r="K585" s="39"/>
      <c r="L585" s="40">
        <f t="shared" si="11"/>
        <v>0</v>
      </c>
      <c r="M585" s="41"/>
      <c r="N585" s="41"/>
    </row>
    <row r="586" spans="1:14" ht="25.5" customHeight="1" hidden="1">
      <c r="A586" s="33"/>
      <c r="B586" s="25"/>
      <c r="C586" s="26"/>
      <c r="D586" s="26"/>
      <c r="E586" s="33"/>
      <c r="F586" s="25"/>
      <c r="G586" s="26"/>
      <c r="H586" s="26"/>
      <c r="I586" s="26"/>
      <c r="J586" s="38" t="s">
        <v>298</v>
      </c>
      <c r="K586" s="39"/>
      <c r="L586" s="40">
        <f t="shared" si="11"/>
        <v>0</v>
      </c>
      <c r="M586" s="41"/>
      <c r="N586" s="41"/>
    </row>
    <row r="587" spans="1:14" ht="25.5" customHeight="1" hidden="1">
      <c r="A587" s="33">
        <v>3012</v>
      </c>
      <c r="B587" s="25" t="s">
        <v>384</v>
      </c>
      <c r="C587" s="26">
        <v>1</v>
      </c>
      <c r="D587" s="26">
        <v>2</v>
      </c>
      <c r="E587" s="33">
        <v>3012</v>
      </c>
      <c r="F587" s="25" t="s">
        <v>384</v>
      </c>
      <c r="G587" s="26">
        <v>1</v>
      </c>
      <c r="H587" s="26">
        <v>2</v>
      </c>
      <c r="I587" s="26"/>
      <c r="J587" s="38" t="s">
        <v>113</v>
      </c>
      <c r="K587" s="51" t="s">
        <v>114</v>
      </c>
      <c r="L587" s="40">
        <f t="shared" si="11"/>
        <v>0</v>
      </c>
      <c r="M587" s="41">
        <f>SUM(M589:M590)</f>
        <v>0</v>
      </c>
      <c r="N587" s="41">
        <f>SUM(N589:N590)</f>
        <v>0</v>
      </c>
    </row>
    <row r="588" spans="1:14" ht="25.5" customHeight="1" hidden="1">
      <c r="A588" s="33"/>
      <c r="B588" s="25"/>
      <c r="C588" s="26"/>
      <c r="D588" s="26"/>
      <c r="E588" s="33"/>
      <c r="F588" s="25"/>
      <c r="G588" s="26"/>
      <c r="H588" s="26"/>
      <c r="I588" s="26"/>
      <c r="J588" s="38" t="s">
        <v>297</v>
      </c>
      <c r="K588" s="39"/>
      <c r="L588" s="40">
        <f t="shared" si="11"/>
        <v>0</v>
      </c>
      <c r="M588" s="41"/>
      <c r="N588" s="41"/>
    </row>
    <row r="589" spans="1:14" ht="25.5" customHeight="1" hidden="1">
      <c r="A589" s="33"/>
      <c r="B589" s="25"/>
      <c r="C589" s="26"/>
      <c r="D589" s="26"/>
      <c r="E589" s="33"/>
      <c r="F589" s="25"/>
      <c r="G589" s="26"/>
      <c r="H589" s="26"/>
      <c r="I589" s="26"/>
      <c r="J589" s="38" t="s">
        <v>298</v>
      </c>
      <c r="K589" s="39"/>
      <c r="L589" s="40">
        <f t="shared" si="11"/>
        <v>0</v>
      </c>
      <c r="M589" s="41"/>
      <c r="N589" s="41"/>
    </row>
    <row r="590" spans="1:14" ht="25.5" customHeight="1" hidden="1">
      <c r="A590" s="33"/>
      <c r="B590" s="25"/>
      <c r="C590" s="26"/>
      <c r="D590" s="26"/>
      <c r="E590" s="33"/>
      <c r="F590" s="25"/>
      <c r="G590" s="26"/>
      <c r="H590" s="26"/>
      <c r="I590" s="26"/>
      <c r="J590" s="38" t="s">
        <v>298</v>
      </c>
      <c r="K590" s="39"/>
      <c r="L590" s="40">
        <f t="shared" si="11"/>
        <v>0</v>
      </c>
      <c r="M590" s="41"/>
      <c r="N590" s="41"/>
    </row>
    <row r="591" spans="1:14" ht="25.5" customHeight="1" hidden="1">
      <c r="A591" s="33">
        <v>3020</v>
      </c>
      <c r="B591" s="25" t="s">
        <v>384</v>
      </c>
      <c r="C591" s="26">
        <v>2</v>
      </c>
      <c r="D591" s="26">
        <v>0</v>
      </c>
      <c r="E591" s="33">
        <v>3020</v>
      </c>
      <c r="F591" s="25" t="s">
        <v>384</v>
      </c>
      <c r="G591" s="26">
        <v>2</v>
      </c>
      <c r="H591" s="26">
        <v>0</v>
      </c>
      <c r="I591" s="26"/>
      <c r="J591" s="34" t="s">
        <v>861</v>
      </c>
      <c r="K591" s="35" t="s">
        <v>116</v>
      </c>
      <c r="L591" s="40">
        <f t="shared" si="11"/>
        <v>0</v>
      </c>
      <c r="M591" s="41">
        <f>SUM(M592)</f>
        <v>0</v>
      </c>
      <c r="N591" s="41">
        <f>SUM(N592)</f>
        <v>0</v>
      </c>
    </row>
    <row r="592" spans="1:14" ht="25.5" customHeight="1" hidden="1">
      <c r="A592" s="33">
        <v>3021</v>
      </c>
      <c r="B592" s="25" t="s">
        <v>384</v>
      </c>
      <c r="C592" s="26">
        <v>2</v>
      </c>
      <c r="D592" s="26">
        <v>1</v>
      </c>
      <c r="E592" s="33">
        <v>3021</v>
      </c>
      <c r="F592" s="25" t="s">
        <v>384</v>
      </c>
      <c r="G592" s="26">
        <v>2</v>
      </c>
      <c r="H592" s="26">
        <v>1</v>
      </c>
      <c r="I592" s="26"/>
      <c r="J592" s="38" t="s">
        <v>115</v>
      </c>
      <c r="K592" s="51" t="s">
        <v>117</v>
      </c>
      <c r="L592" s="40">
        <f t="shared" si="11"/>
        <v>0</v>
      </c>
      <c r="M592" s="41">
        <f>SUM(M594:M595)</f>
        <v>0</v>
      </c>
      <c r="N592" s="41">
        <f>SUM(N594:N595)</f>
        <v>0</v>
      </c>
    </row>
    <row r="593" spans="1:14" ht="25.5" customHeight="1" hidden="1">
      <c r="A593" s="33"/>
      <c r="B593" s="25"/>
      <c r="C593" s="26"/>
      <c r="D593" s="26"/>
      <c r="E593" s="33"/>
      <c r="F593" s="25"/>
      <c r="G593" s="26"/>
      <c r="H593" s="26"/>
      <c r="I593" s="26"/>
      <c r="J593" s="38" t="s">
        <v>297</v>
      </c>
      <c r="K593" s="39"/>
      <c r="L593" s="40">
        <f t="shared" si="11"/>
        <v>0</v>
      </c>
      <c r="M593" s="41"/>
      <c r="N593" s="41"/>
    </row>
    <row r="594" spans="1:14" ht="25.5" customHeight="1" hidden="1">
      <c r="A594" s="33"/>
      <c r="B594" s="25"/>
      <c r="C594" s="26"/>
      <c r="D594" s="26"/>
      <c r="E594" s="33"/>
      <c r="F594" s="25"/>
      <c r="G594" s="26"/>
      <c r="H594" s="26"/>
      <c r="I594" s="26"/>
      <c r="J594" s="38" t="s">
        <v>298</v>
      </c>
      <c r="K594" s="39"/>
      <c r="L594" s="40">
        <f t="shared" si="11"/>
        <v>0</v>
      </c>
      <c r="M594" s="41"/>
      <c r="N594" s="41"/>
    </row>
    <row r="595" spans="1:14" ht="25.5" customHeight="1" hidden="1">
      <c r="A595" s="33"/>
      <c r="B595" s="25"/>
      <c r="C595" s="26"/>
      <c r="D595" s="26"/>
      <c r="E595" s="33"/>
      <c r="F595" s="25"/>
      <c r="G595" s="26"/>
      <c r="H595" s="26"/>
      <c r="I595" s="26"/>
      <c r="J595" s="38" t="s">
        <v>298</v>
      </c>
      <c r="K595" s="39"/>
      <c r="L595" s="40">
        <f t="shared" si="11"/>
        <v>0</v>
      </c>
      <c r="M595" s="41"/>
      <c r="N595" s="41"/>
    </row>
    <row r="596" spans="1:14" ht="25.5" customHeight="1" hidden="1">
      <c r="A596" s="33">
        <v>3030</v>
      </c>
      <c r="B596" s="25" t="s">
        <v>384</v>
      </c>
      <c r="C596" s="26">
        <v>3</v>
      </c>
      <c r="D596" s="26">
        <v>0</v>
      </c>
      <c r="E596" s="33">
        <v>3030</v>
      </c>
      <c r="F596" s="25" t="s">
        <v>384</v>
      </c>
      <c r="G596" s="26">
        <v>3</v>
      </c>
      <c r="H596" s="26">
        <v>0</v>
      </c>
      <c r="I596" s="26"/>
      <c r="J596" s="34" t="s">
        <v>862</v>
      </c>
      <c r="K596" s="35" t="s">
        <v>119</v>
      </c>
      <c r="L596" s="40">
        <f t="shared" si="11"/>
        <v>0</v>
      </c>
      <c r="M596" s="41">
        <f>SUM(M597)</f>
        <v>0</v>
      </c>
      <c r="N596" s="41">
        <f>SUM(N597)</f>
        <v>0</v>
      </c>
    </row>
    <row r="597" spans="1:14" s="37" customFormat="1" ht="25.5" customHeight="1" hidden="1">
      <c r="A597" s="33">
        <v>3031</v>
      </c>
      <c r="B597" s="25" t="s">
        <v>384</v>
      </c>
      <c r="C597" s="26">
        <v>3</v>
      </c>
      <c r="D597" s="26">
        <v>1</v>
      </c>
      <c r="E597" s="33">
        <v>3031</v>
      </c>
      <c r="F597" s="25" t="s">
        <v>384</v>
      </c>
      <c r="G597" s="26">
        <v>3</v>
      </c>
      <c r="H597" s="26">
        <v>1</v>
      </c>
      <c r="I597" s="26"/>
      <c r="J597" s="38" t="s">
        <v>118</v>
      </c>
      <c r="K597" s="35"/>
      <c r="L597" s="40">
        <f t="shared" si="11"/>
        <v>0</v>
      </c>
      <c r="M597" s="63"/>
      <c r="N597" s="63"/>
    </row>
    <row r="598" spans="1:14" ht="25.5" customHeight="1" hidden="1">
      <c r="A598" s="33">
        <v>3040</v>
      </c>
      <c r="B598" s="25" t="s">
        <v>384</v>
      </c>
      <c r="C598" s="26">
        <v>4</v>
      </c>
      <c r="D598" s="26">
        <v>0</v>
      </c>
      <c r="E598" s="33">
        <v>3040</v>
      </c>
      <c r="F598" s="25" t="s">
        <v>384</v>
      </c>
      <c r="G598" s="26">
        <v>4</v>
      </c>
      <c r="H598" s="26">
        <v>0</v>
      </c>
      <c r="I598" s="26"/>
      <c r="J598" s="34" t="s">
        <v>863</v>
      </c>
      <c r="K598" s="35" t="s">
        <v>121</v>
      </c>
      <c r="L598" s="40">
        <f t="shared" si="11"/>
        <v>0</v>
      </c>
      <c r="M598" s="41">
        <f>SUM(M599)</f>
        <v>0</v>
      </c>
      <c r="N598" s="41">
        <f>SUM(N599)</f>
        <v>0</v>
      </c>
    </row>
    <row r="599" spans="1:14" ht="25.5" customHeight="1" hidden="1">
      <c r="A599" s="33">
        <v>3041</v>
      </c>
      <c r="B599" s="25" t="s">
        <v>384</v>
      </c>
      <c r="C599" s="26">
        <v>4</v>
      </c>
      <c r="D599" s="26">
        <v>1</v>
      </c>
      <c r="E599" s="33">
        <v>3041</v>
      </c>
      <c r="F599" s="25" t="s">
        <v>384</v>
      </c>
      <c r="G599" s="26">
        <v>4</v>
      </c>
      <c r="H599" s="26">
        <v>1</v>
      </c>
      <c r="I599" s="26"/>
      <c r="J599" s="38" t="s">
        <v>120</v>
      </c>
      <c r="K599" s="51" t="s">
        <v>122</v>
      </c>
      <c r="L599" s="40">
        <f t="shared" si="11"/>
        <v>0</v>
      </c>
      <c r="M599" s="41">
        <f>SUM(M601:M602)</f>
        <v>0</v>
      </c>
      <c r="N599" s="41">
        <f>SUM(N601:N602)</f>
        <v>0</v>
      </c>
    </row>
    <row r="600" spans="1:14" ht="25.5" customHeight="1" hidden="1">
      <c r="A600" s="33"/>
      <c r="B600" s="25"/>
      <c r="C600" s="26"/>
      <c r="D600" s="26"/>
      <c r="E600" s="33"/>
      <c r="F600" s="25"/>
      <c r="G600" s="26"/>
      <c r="H600" s="26"/>
      <c r="I600" s="26"/>
      <c r="J600" s="38" t="s">
        <v>297</v>
      </c>
      <c r="K600" s="39"/>
      <c r="L600" s="40">
        <f t="shared" si="11"/>
        <v>0</v>
      </c>
      <c r="M600" s="41"/>
      <c r="N600" s="41"/>
    </row>
    <row r="601" spans="1:14" ht="25.5" customHeight="1" hidden="1">
      <c r="A601" s="33"/>
      <c r="B601" s="25"/>
      <c r="C601" s="26"/>
      <c r="D601" s="26"/>
      <c r="E601" s="33"/>
      <c r="F601" s="25"/>
      <c r="G601" s="26"/>
      <c r="H601" s="26"/>
      <c r="I601" s="26"/>
      <c r="J601" s="38" t="s">
        <v>298</v>
      </c>
      <c r="K601" s="39"/>
      <c r="L601" s="40">
        <f t="shared" si="11"/>
        <v>0</v>
      </c>
      <c r="M601" s="41"/>
      <c r="N601" s="41"/>
    </row>
    <row r="602" spans="1:14" ht="25.5" customHeight="1" hidden="1">
      <c r="A602" s="33"/>
      <c r="B602" s="25"/>
      <c r="C602" s="26"/>
      <c r="D602" s="26"/>
      <c r="E602" s="33"/>
      <c r="F602" s="25"/>
      <c r="G602" s="26"/>
      <c r="H602" s="26"/>
      <c r="I602" s="26"/>
      <c r="J602" s="38" t="s">
        <v>298</v>
      </c>
      <c r="K602" s="39"/>
      <c r="L602" s="40">
        <f t="shared" si="11"/>
        <v>0</v>
      </c>
      <c r="M602" s="41"/>
      <c r="N602" s="41"/>
    </row>
    <row r="603" spans="1:14" ht="25.5" customHeight="1" hidden="1">
      <c r="A603" s="33">
        <v>3050</v>
      </c>
      <c r="B603" s="25" t="s">
        <v>384</v>
      </c>
      <c r="C603" s="26">
        <v>5</v>
      </c>
      <c r="D603" s="26">
        <v>0</v>
      </c>
      <c r="E603" s="33">
        <v>3050</v>
      </c>
      <c r="F603" s="25" t="s">
        <v>384</v>
      </c>
      <c r="G603" s="26">
        <v>5</v>
      </c>
      <c r="H603" s="26">
        <v>0</v>
      </c>
      <c r="I603" s="26"/>
      <c r="J603" s="34" t="s">
        <v>864</v>
      </c>
      <c r="K603" s="35" t="s">
        <v>124</v>
      </c>
      <c r="L603" s="40">
        <f t="shared" si="11"/>
        <v>0</v>
      </c>
      <c r="M603" s="41">
        <f>SUM(M604)</f>
        <v>0</v>
      </c>
      <c r="N603" s="41">
        <f>SUM(N604)</f>
        <v>0</v>
      </c>
    </row>
    <row r="604" spans="1:14" ht="25.5" customHeight="1" hidden="1">
      <c r="A604" s="33">
        <v>3051</v>
      </c>
      <c r="B604" s="25" t="s">
        <v>384</v>
      </c>
      <c r="C604" s="26">
        <v>5</v>
      </c>
      <c r="D604" s="26">
        <v>1</v>
      </c>
      <c r="E604" s="33">
        <v>3051</v>
      </c>
      <c r="F604" s="25" t="s">
        <v>384</v>
      </c>
      <c r="G604" s="26">
        <v>5</v>
      </c>
      <c r="H604" s="26">
        <v>1</v>
      </c>
      <c r="I604" s="26"/>
      <c r="J604" s="38" t="s">
        <v>123</v>
      </c>
      <c r="K604" s="51" t="s">
        <v>124</v>
      </c>
      <c r="L604" s="40">
        <f t="shared" si="11"/>
        <v>0</v>
      </c>
      <c r="M604" s="41">
        <f>SUM(M606:M607)</f>
        <v>0</v>
      </c>
      <c r="N604" s="41">
        <f>SUM(N606:N607)</f>
        <v>0</v>
      </c>
    </row>
    <row r="605" spans="1:14" ht="25.5" customHeight="1" hidden="1">
      <c r="A605" s="33"/>
      <c r="B605" s="25"/>
      <c r="C605" s="26"/>
      <c r="D605" s="26"/>
      <c r="E605" s="33"/>
      <c r="F605" s="25"/>
      <c r="G605" s="26"/>
      <c r="H605" s="26"/>
      <c r="I605" s="26"/>
      <c r="J605" s="38" t="s">
        <v>297</v>
      </c>
      <c r="K605" s="39"/>
      <c r="L605" s="40">
        <f t="shared" si="11"/>
        <v>0</v>
      </c>
      <c r="M605" s="41"/>
      <c r="N605" s="41"/>
    </row>
    <row r="606" spans="1:14" ht="25.5" customHeight="1" hidden="1">
      <c r="A606" s="33"/>
      <c r="B606" s="25"/>
      <c r="C606" s="26"/>
      <c r="D606" s="26"/>
      <c r="E606" s="33"/>
      <c r="F606" s="25"/>
      <c r="G606" s="26"/>
      <c r="H606" s="26"/>
      <c r="I606" s="26"/>
      <c r="J606" s="38" t="s">
        <v>298</v>
      </c>
      <c r="K606" s="39"/>
      <c r="L606" s="40">
        <f t="shared" si="11"/>
        <v>0</v>
      </c>
      <c r="M606" s="41"/>
      <c r="N606" s="41"/>
    </row>
    <row r="607" spans="1:14" ht="25.5" customHeight="1" hidden="1">
      <c r="A607" s="33"/>
      <c r="B607" s="25"/>
      <c r="C607" s="26"/>
      <c r="D607" s="26"/>
      <c r="E607" s="33"/>
      <c r="F607" s="25"/>
      <c r="G607" s="26"/>
      <c r="H607" s="26"/>
      <c r="I607" s="26"/>
      <c r="J607" s="38" t="s">
        <v>298</v>
      </c>
      <c r="K607" s="39"/>
      <c r="L607" s="40">
        <f t="shared" si="11"/>
        <v>0</v>
      </c>
      <c r="M607" s="41"/>
      <c r="N607" s="41"/>
    </row>
    <row r="608" spans="1:14" ht="25.5" customHeight="1" hidden="1">
      <c r="A608" s="33">
        <v>3060</v>
      </c>
      <c r="B608" s="25" t="s">
        <v>384</v>
      </c>
      <c r="C608" s="26">
        <v>6</v>
      </c>
      <c r="D608" s="26">
        <v>0</v>
      </c>
      <c r="E608" s="33">
        <v>3060</v>
      </c>
      <c r="F608" s="25" t="s">
        <v>384</v>
      </c>
      <c r="G608" s="26">
        <v>6</v>
      </c>
      <c r="H608" s="26">
        <v>0</v>
      </c>
      <c r="I608" s="26"/>
      <c r="J608" s="34" t="s">
        <v>865</v>
      </c>
      <c r="K608" s="35" t="s">
        <v>126</v>
      </c>
      <c r="L608" s="40">
        <f t="shared" si="11"/>
        <v>0</v>
      </c>
      <c r="M608" s="41">
        <f>SUM(M609)</f>
        <v>0</v>
      </c>
      <c r="N608" s="41">
        <f>SUM(N609)</f>
        <v>0</v>
      </c>
    </row>
    <row r="609" spans="1:14" ht="25.5" customHeight="1" hidden="1">
      <c r="A609" s="33">
        <v>3061</v>
      </c>
      <c r="B609" s="25" t="s">
        <v>384</v>
      </c>
      <c r="C609" s="26">
        <v>6</v>
      </c>
      <c r="D609" s="26">
        <v>1</v>
      </c>
      <c r="E609" s="33">
        <v>3061</v>
      </c>
      <c r="F609" s="25" t="s">
        <v>384</v>
      </c>
      <c r="G609" s="26">
        <v>6</v>
      </c>
      <c r="H609" s="26">
        <v>1</v>
      </c>
      <c r="I609" s="26"/>
      <c r="J609" s="38" t="s">
        <v>125</v>
      </c>
      <c r="K609" s="51" t="s">
        <v>126</v>
      </c>
      <c r="L609" s="40">
        <f t="shared" si="11"/>
        <v>0</v>
      </c>
      <c r="M609" s="41">
        <f>SUM(M611:M612)</f>
        <v>0</v>
      </c>
      <c r="N609" s="41">
        <f>SUM(N611:N612)</f>
        <v>0</v>
      </c>
    </row>
    <row r="610" spans="1:14" ht="25.5" customHeight="1" hidden="1">
      <c r="A610" s="33"/>
      <c r="B610" s="25"/>
      <c r="C610" s="26"/>
      <c r="D610" s="26"/>
      <c r="E610" s="33"/>
      <c r="F610" s="25"/>
      <c r="G610" s="26"/>
      <c r="H610" s="26"/>
      <c r="I610" s="26"/>
      <c r="J610" s="38" t="s">
        <v>297</v>
      </c>
      <c r="K610" s="39"/>
      <c r="L610" s="40">
        <f t="shared" si="11"/>
        <v>0</v>
      </c>
      <c r="M610" s="41"/>
      <c r="N610" s="41"/>
    </row>
    <row r="611" spans="1:14" ht="25.5" customHeight="1" hidden="1">
      <c r="A611" s="33"/>
      <c r="B611" s="25"/>
      <c r="C611" s="26"/>
      <c r="D611" s="26"/>
      <c r="E611" s="33"/>
      <c r="F611" s="25"/>
      <c r="G611" s="26"/>
      <c r="H611" s="26"/>
      <c r="I611" s="26"/>
      <c r="J611" s="38" t="s">
        <v>298</v>
      </c>
      <c r="K611" s="39"/>
      <c r="L611" s="40">
        <f t="shared" si="11"/>
        <v>0</v>
      </c>
      <c r="M611" s="41"/>
      <c r="N611" s="41"/>
    </row>
    <row r="612" spans="1:14" ht="25.5" customHeight="1" hidden="1">
      <c r="A612" s="33"/>
      <c r="B612" s="25"/>
      <c r="C612" s="26"/>
      <c r="D612" s="26"/>
      <c r="E612" s="33"/>
      <c r="F612" s="25"/>
      <c r="G612" s="26"/>
      <c r="H612" s="26"/>
      <c r="I612" s="26"/>
      <c r="J612" s="38" t="s">
        <v>298</v>
      </c>
      <c r="K612" s="39"/>
      <c r="L612" s="40">
        <f t="shared" si="11"/>
        <v>0</v>
      </c>
      <c r="M612" s="41"/>
      <c r="N612" s="41"/>
    </row>
    <row r="613" spans="1:14" ht="25.5" customHeight="1">
      <c r="A613" s="33">
        <v>3070</v>
      </c>
      <c r="B613" s="25" t="s">
        <v>384</v>
      </c>
      <c r="C613" s="26">
        <v>7</v>
      </c>
      <c r="D613" s="26">
        <v>0</v>
      </c>
      <c r="E613" s="33">
        <v>3070</v>
      </c>
      <c r="F613" s="25" t="s">
        <v>384</v>
      </c>
      <c r="G613" s="26">
        <v>7</v>
      </c>
      <c r="H613" s="26">
        <v>0</v>
      </c>
      <c r="I613" s="26"/>
      <c r="J613" s="34" t="s">
        <v>866</v>
      </c>
      <c r="K613" s="35" t="s">
        <v>128</v>
      </c>
      <c r="L613" s="40">
        <f t="shared" si="11"/>
        <v>25500</v>
      </c>
      <c r="M613" s="41">
        <f>SUM(M614)</f>
        <v>25500</v>
      </c>
      <c r="N613" s="41">
        <f>SUM(N614)</f>
        <v>0</v>
      </c>
    </row>
    <row r="614" spans="1:14" ht="25.5" customHeight="1">
      <c r="A614" s="33">
        <v>3071</v>
      </c>
      <c r="B614" s="25" t="s">
        <v>384</v>
      </c>
      <c r="C614" s="26">
        <v>7</v>
      </c>
      <c r="D614" s="26">
        <v>1</v>
      </c>
      <c r="E614" s="33">
        <v>3071</v>
      </c>
      <c r="F614" s="25" t="s">
        <v>384</v>
      </c>
      <c r="G614" s="26">
        <v>7</v>
      </c>
      <c r="H614" s="26">
        <v>1</v>
      </c>
      <c r="I614" s="26"/>
      <c r="J614" s="38" t="s">
        <v>127</v>
      </c>
      <c r="K614" s="51" t="s">
        <v>130</v>
      </c>
      <c r="L614" s="40">
        <f t="shared" si="11"/>
        <v>25500</v>
      </c>
      <c r="M614" s="41">
        <f>SUM(M616:M617)</f>
        <v>25500</v>
      </c>
      <c r="N614" s="41">
        <f>SUM(N616:N617)</f>
        <v>0</v>
      </c>
    </row>
    <row r="615" spans="1:14" ht="25.5" customHeight="1" hidden="1">
      <c r="A615" s="33"/>
      <c r="B615" s="25"/>
      <c r="C615" s="26"/>
      <c r="D615" s="26"/>
      <c r="E615" s="33"/>
      <c r="F615" s="25"/>
      <c r="G615" s="26"/>
      <c r="H615" s="26"/>
      <c r="I615" s="26"/>
      <c r="J615" s="38" t="s">
        <v>297</v>
      </c>
      <c r="K615" s="39"/>
      <c r="L615" s="40"/>
      <c r="M615" s="41"/>
      <c r="N615" s="41"/>
    </row>
    <row r="616" spans="1:14" ht="17.25" customHeight="1">
      <c r="A616" s="560">
        <v>10000</v>
      </c>
      <c r="B616" s="561" t="s">
        <v>1043</v>
      </c>
      <c r="C616" s="562">
        <v>25000</v>
      </c>
      <c r="D616" s="565">
        <f>M616</f>
        <v>25500</v>
      </c>
      <c r="E616" s="755"/>
      <c r="F616" s="755"/>
      <c r="G616" s="755"/>
      <c r="H616" s="755"/>
      <c r="I616" s="33">
        <v>4729</v>
      </c>
      <c r="J616" s="58" t="s">
        <v>426</v>
      </c>
      <c r="K616" s="39"/>
      <c r="L616" s="40">
        <f t="shared" si="11"/>
        <v>25500</v>
      </c>
      <c r="M616" s="41">
        <f>'[5]Բյուջե-2023'!$AR$41</f>
        <v>25500</v>
      </c>
      <c r="N616" s="41"/>
    </row>
    <row r="617" spans="1:14" ht="25.5" customHeight="1" hidden="1">
      <c r="A617" s="33"/>
      <c r="B617" s="25"/>
      <c r="C617" s="26"/>
      <c r="D617" s="26"/>
      <c r="E617" s="33"/>
      <c r="F617" s="25"/>
      <c r="G617" s="26"/>
      <c r="H617" s="26"/>
      <c r="I617" s="26"/>
      <c r="J617" s="38" t="s">
        <v>298</v>
      </c>
      <c r="K617" s="39"/>
      <c r="L617" s="40">
        <f t="shared" si="11"/>
        <v>0</v>
      </c>
      <c r="M617" s="41"/>
      <c r="N617" s="41"/>
    </row>
    <row r="618" spans="1:14" ht="25.5" customHeight="1" hidden="1">
      <c r="A618" s="33">
        <v>3080</v>
      </c>
      <c r="B618" s="25" t="s">
        <v>384</v>
      </c>
      <c r="C618" s="26">
        <v>8</v>
      </c>
      <c r="D618" s="26">
        <v>0</v>
      </c>
      <c r="E618" s="33">
        <v>3080</v>
      </c>
      <c r="F618" s="25" t="s">
        <v>384</v>
      </c>
      <c r="G618" s="26">
        <v>8</v>
      </c>
      <c r="H618" s="26">
        <v>0</v>
      </c>
      <c r="I618" s="26"/>
      <c r="J618" s="34" t="s">
        <v>867</v>
      </c>
      <c r="K618" s="35" t="s">
        <v>132</v>
      </c>
      <c r="L618" s="40">
        <f t="shared" si="11"/>
        <v>0</v>
      </c>
      <c r="M618" s="41">
        <f>SUM(M619)</f>
        <v>0</v>
      </c>
      <c r="N618" s="41">
        <f>SUM(N619)</f>
        <v>0</v>
      </c>
    </row>
    <row r="619" spans="1:14" ht="25.5" customHeight="1" hidden="1">
      <c r="A619" s="33">
        <v>3081</v>
      </c>
      <c r="B619" s="25" t="s">
        <v>384</v>
      </c>
      <c r="C619" s="26">
        <v>8</v>
      </c>
      <c r="D619" s="26">
        <v>1</v>
      </c>
      <c r="E619" s="33">
        <v>3081</v>
      </c>
      <c r="F619" s="25" t="s">
        <v>384</v>
      </c>
      <c r="G619" s="26">
        <v>8</v>
      </c>
      <c r="H619" s="26">
        <v>1</v>
      </c>
      <c r="I619" s="26"/>
      <c r="J619" s="38" t="s">
        <v>867</v>
      </c>
      <c r="K619" s="51" t="s">
        <v>133</v>
      </c>
      <c r="L619" s="40">
        <f t="shared" si="11"/>
        <v>0</v>
      </c>
      <c r="M619" s="41"/>
      <c r="N619" s="41">
        <f>SUM(N620)</f>
        <v>0</v>
      </c>
    </row>
    <row r="620" spans="1:14" ht="25.5" customHeight="1" hidden="1">
      <c r="A620" s="33">
        <v>3090</v>
      </c>
      <c r="B620" s="25" t="s">
        <v>384</v>
      </c>
      <c r="C620" s="24">
        <v>9</v>
      </c>
      <c r="D620" s="26">
        <v>0</v>
      </c>
      <c r="E620" s="33">
        <v>3090</v>
      </c>
      <c r="F620" s="25" t="s">
        <v>384</v>
      </c>
      <c r="G620" s="24">
        <v>9</v>
      </c>
      <c r="H620" s="26">
        <v>0</v>
      </c>
      <c r="I620" s="26"/>
      <c r="J620" s="34" t="s">
        <v>868</v>
      </c>
      <c r="K620" s="35" t="s">
        <v>135</v>
      </c>
      <c r="L620" s="40">
        <f t="shared" si="11"/>
        <v>0</v>
      </c>
      <c r="M620" s="41">
        <f>SUM(M621+M623)</f>
        <v>0</v>
      </c>
      <c r="N620" s="41">
        <f>SUM(N621+N623)</f>
        <v>0</v>
      </c>
    </row>
    <row r="621" spans="1:14" ht="25.5" customHeight="1" hidden="1">
      <c r="A621" s="33">
        <v>3091</v>
      </c>
      <c r="B621" s="25" t="s">
        <v>384</v>
      </c>
      <c r="C621" s="24">
        <v>9</v>
      </c>
      <c r="D621" s="26">
        <v>1</v>
      </c>
      <c r="E621" s="33">
        <v>3091</v>
      </c>
      <c r="F621" s="25" t="s">
        <v>384</v>
      </c>
      <c r="G621" s="24">
        <v>9</v>
      </c>
      <c r="H621" s="26">
        <v>1</v>
      </c>
      <c r="I621" s="26"/>
      <c r="J621" s="38" t="s">
        <v>134</v>
      </c>
      <c r="K621" s="51" t="s">
        <v>136</v>
      </c>
      <c r="L621" s="40">
        <f t="shared" si="11"/>
        <v>0</v>
      </c>
      <c r="M621" s="41"/>
      <c r="N621" s="41"/>
    </row>
    <row r="622" spans="1:14" ht="25.5" customHeight="1" hidden="1">
      <c r="A622" s="33"/>
      <c r="B622" s="25"/>
      <c r="C622" s="26"/>
      <c r="D622" s="26"/>
      <c r="E622" s="33"/>
      <c r="F622" s="25"/>
      <c r="G622" s="26"/>
      <c r="H622" s="26"/>
      <c r="I622" s="26"/>
      <c r="J622" s="38" t="s">
        <v>297</v>
      </c>
      <c r="K622" s="39"/>
      <c r="L622" s="40"/>
      <c r="M622" s="41"/>
      <c r="N622" s="41"/>
    </row>
    <row r="623" spans="1:14" ht="25.5" customHeight="1" hidden="1">
      <c r="A623" s="33">
        <v>3092</v>
      </c>
      <c r="B623" s="25" t="s">
        <v>384</v>
      </c>
      <c r="C623" s="24">
        <v>9</v>
      </c>
      <c r="D623" s="26">
        <v>2</v>
      </c>
      <c r="E623" s="33">
        <v>3092</v>
      </c>
      <c r="F623" s="25" t="s">
        <v>384</v>
      </c>
      <c r="G623" s="24">
        <v>9</v>
      </c>
      <c r="H623" s="26">
        <v>2</v>
      </c>
      <c r="I623" s="26"/>
      <c r="J623" s="38" t="s">
        <v>405</v>
      </c>
      <c r="K623" s="51"/>
      <c r="L623" s="40">
        <f aca="true" t="shared" si="12" ref="L623:L632">SUM(M623:N623)</f>
        <v>0</v>
      </c>
      <c r="M623" s="41">
        <f>SUM(M625:M626)</f>
        <v>0</v>
      </c>
      <c r="N623" s="41">
        <f>SUM(N625:N626)</f>
        <v>0</v>
      </c>
    </row>
    <row r="624" spans="1:14" ht="25.5" customHeight="1" hidden="1">
      <c r="A624" s="33"/>
      <c r="B624" s="25"/>
      <c r="C624" s="26"/>
      <c r="D624" s="26"/>
      <c r="E624" s="33"/>
      <c r="F624" s="25"/>
      <c r="G624" s="26"/>
      <c r="H624" s="26"/>
      <c r="I624" s="26"/>
      <c r="J624" s="38" t="s">
        <v>297</v>
      </c>
      <c r="K624" s="39"/>
      <c r="L624" s="40">
        <f t="shared" si="12"/>
        <v>0</v>
      </c>
      <c r="M624" s="41"/>
      <c r="N624" s="41"/>
    </row>
    <row r="625" spans="1:14" ht="25.5" customHeight="1" hidden="1">
      <c r="A625" s="33"/>
      <c r="B625" s="25"/>
      <c r="C625" s="26"/>
      <c r="D625" s="26"/>
      <c r="E625" s="33"/>
      <c r="F625" s="25"/>
      <c r="G625" s="26"/>
      <c r="H625" s="26"/>
      <c r="I625" s="26"/>
      <c r="J625" s="38"/>
      <c r="K625" s="39"/>
      <c r="L625" s="40">
        <f t="shared" si="12"/>
        <v>0</v>
      </c>
      <c r="M625" s="41"/>
      <c r="N625" s="41"/>
    </row>
    <row r="626" spans="1:14" ht="25.5" customHeight="1" hidden="1">
      <c r="A626" s="33"/>
      <c r="B626" s="25"/>
      <c r="C626" s="26"/>
      <c r="D626" s="26"/>
      <c r="E626" s="33"/>
      <c r="F626" s="25"/>
      <c r="G626" s="26"/>
      <c r="H626" s="26"/>
      <c r="I626" s="26"/>
      <c r="J626" s="38" t="s">
        <v>298</v>
      </c>
      <c r="K626" s="39"/>
      <c r="L626" s="40">
        <f t="shared" si="12"/>
        <v>0</v>
      </c>
      <c r="M626" s="41"/>
      <c r="N626" s="41"/>
    </row>
    <row r="627" spans="1:14" s="31" customFormat="1" ht="25.5" customHeight="1">
      <c r="A627" s="24">
        <v>3100</v>
      </c>
      <c r="B627" s="25" t="s">
        <v>385</v>
      </c>
      <c r="C627" s="25">
        <v>0</v>
      </c>
      <c r="D627" s="25">
        <v>0</v>
      </c>
      <c r="E627" s="24">
        <v>3100</v>
      </c>
      <c r="F627" s="25" t="s">
        <v>385</v>
      </c>
      <c r="G627" s="25">
        <v>0</v>
      </c>
      <c r="H627" s="25">
        <v>0</v>
      </c>
      <c r="I627" s="25"/>
      <c r="J627" s="64" t="s">
        <v>941</v>
      </c>
      <c r="K627" s="55"/>
      <c r="L627" s="40">
        <f t="shared" si="12"/>
        <v>180022.553</v>
      </c>
      <c r="M627" s="40">
        <f>SUM(M628)</f>
        <v>180022.553</v>
      </c>
      <c r="N627" s="40">
        <f>SUM(N628)</f>
        <v>0</v>
      </c>
    </row>
    <row r="628" spans="1:14" ht="24">
      <c r="A628" s="33">
        <v>3110</v>
      </c>
      <c r="B628" s="65" t="s">
        <v>385</v>
      </c>
      <c r="C628" s="65">
        <v>1</v>
      </c>
      <c r="D628" s="65">
        <v>0</v>
      </c>
      <c r="E628" s="33">
        <v>3110</v>
      </c>
      <c r="F628" s="65" t="s">
        <v>385</v>
      </c>
      <c r="G628" s="65">
        <v>1</v>
      </c>
      <c r="H628" s="65">
        <v>0</v>
      </c>
      <c r="I628" s="65"/>
      <c r="J628" s="60" t="s">
        <v>869</v>
      </c>
      <c r="K628" s="51"/>
      <c r="L628" s="40">
        <f t="shared" si="12"/>
        <v>180022.553</v>
      </c>
      <c r="M628" s="41">
        <f>SUM(M629)</f>
        <v>180022.553</v>
      </c>
      <c r="N628" s="41">
        <f>SUM(N629)</f>
        <v>0</v>
      </c>
    </row>
    <row r="629" spans="1:14" ht="15.75">
      <c r="A629" s="33">
        <v>3112</v>
      </c>
      <c r="B629" s="65" t="s">
        <v>385</v>
      </c>
      <c r="C629" s="65">
        <v>1</v>
      </c>
      <c r="D629" s="65">
        <v>2</v>
      </c>
      <c r="E629" s="33">
        <v>3112</v>
      </c>
      <c r="F629" s="65" t="s">
        <v>385</v>
      </c>
      <c r="G629" s="65">
        <v>1</v>
      </c>
      <c r="H629" s="65">
        <v>2</v>
      </c>
      <c r="I629" s="65"/>
      <c r="J629" s="61" t="s">
        <v>186</v>
      </c>
      <c r="K629" s="51"/>
      <c r="L629" s="40">
        <f t="shared" si="12"/>
        <v>180022.553</v>
      </c>
      <c r="M629" s="41">
        <f>M632</f>
        <v>180022.553</v>
      </c>
      <c r="N629" s="41">
        <f>SUM(N631:N632)</f>
        <v>0</v>
      </c>
    </row>
    <row r="630" spans="1:14" ht="38.25" customHeight="1" hidden="1">
      <c r="A630" s="33"/>
      <c r="B630" s="25"/>
      <c r="C630" s="26"/>
      <c r="D630" s="26"/>
      <c r="E630" s="33"/>
      <c r="F630" s="25"/>
      <c r="G630" s="26"/>
      <c r="H630" s="26"/>
      <c r="I630" s="26"/>
      <c r="J630" s="38" t="s">
        <v>297</v>
      </c>
      <c r="K630" s="39"/>
      <c r="L630" s="40"/>
      <c r="M630" s="41"/>
      <c r="N630" s="41"/>
    </row>
    <row r="631" spans="1:14" ht="15.75">
      <c r="A631" s="33"/>
      <c r="B631" s="25"/>
      <c r="C631" s="26"/>
      <c r="D631" s="26"/>
      <c r="E631" s="33"/>
      <c r="F631" s="25"/>
      <c r="G631" s="26"/>
      <c r="H631" s="26"/>
      <c r="I631" s="33">
        <v>4891</v>
      </c>
      <c r="J631" s="58" t="s">
        <v>870</v>
      </c>
      <c r="K631" s="39"/>
      <c r="L631" s="40"/>
      <c r="M631" s="41"/>
      <c r="N631" s="41"/>
    </row>
    <row r="632" spans="1:14" ht="15.75">
      <c r="A632" s="828">
        <v>223099.374</v>
      </c>
      <c r="B632" s="829"/>
      <c r="C632" s="829"/>
      <c r="D632" s="830"/>
      <c r="E632" s="755"/>
      <c r="F632" s="755"/>
      <c r="G632" s="755"/>
      <c r="H632" s="755"/>
      <c r="I632" s="26"/>
      <c r="J632" s="38" t="s">
        <v>186</v>
      </c>
      <c r="K632" s="39"/>
      <c r="L632" s="40">
        <f t="shared" si="12"/>
        <v>180022.553</v>
      </c>
      <c r="M632" s="41">
        <f>'[5]Բյուջե-2023'!$C$43</f>
        <v>180022.553</v>
      </c>
      <c r="N632" s="41"/>
    </row>
    <row r="633" spans="2:9" ht="15.75">
      <c r="B633" s="66"/>
      <c r="C633" s="67"/>
      <c r="D633" s="68"/>
      <c r="F633" s="66"/>
      <c r="G633" s="67"/>
      <c r="H633" s="68"/>
      <c r="I633" s="68"/>
    </row>
    <row r="634" spans="2:9" ht="15.75">
      <c r="B634" s="70"/>
      <c r="C634" s="67"/>
      <c r="D634" s="68"/>
      <c r="F634" s="70"/>
      <c r="G634" s="67"/>
      <c r="H634" s="68"/>
      <c r="I634" s="68"/>
    </row>
    <row r="635" spans="2:10" ht="15.75">
      <c r="B635" s="70"/>
      <c r="C635" s="67"/>
      <c r="D635" s="68"/>
      <c r="F635" s="70"/>
      <c r="G635" s="67"/>
      <c r="H635" s="68"/>
      <c r="I635" s="68"/>
      <c r="J635" s="1"/>
    </row>
    <row r="636" spans="2:9" ht="15.75">
      <c r="B636" s="70"/>
      <c r="C636" s="71"/>
      <c r="D636" s="72"/>
      <c r="F636" s="70"/>
      <c r="G636" s="71"/>
      <c r="H636" s="72"/>
      <c r="I636" s="72"/>
    </row>
  </sheetData>
  <sheetProtection/>
  <mergeCells count="17">
    <mergeCell ref="A632:D632"/>
    <mergeCell ref="A1:N1"/>
    <mergeCell ref="A2:N2"/>
    <mergeCell ref="M3:N3"/>
    <mergeCell ref="L4:L5"/>
    <mergeCell ref="M4:N4"/>
    <mergeCell ref="A4:A5"/>
    <mergeCell ref="E4:E5"/>
    <mergeCell ref="F4:F5"/>
    <mergeCell ref="G4:G5"/>
    <mergeCell ref="H4:H5"/>
    <mergeCell ref="I4:I5"/>
    <mergeCell ref="J4:J5"/>
    <mergeCell ref="K4:K5"/>
    <mergeCell ref="B4:B5"/>
    <mergeCell ref="C4:C5"/>
    <mergeCell ref="D4:D5"/>
  </mergeCells>
  <printOptions/>
  <pageMargins left="0.17708333333333334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2024-02-21T10:26:51Z</cp:lastPrinted>
  <dcterms:created xsi:type="dcterms:W3CDTF">1996-10-14T23:33:28Z</dcterms:created>
  <dcterms:modified xsi:type="dcterms:W3CDTF">2024-02-21T10:26:59Z</dcterms:modified>
  <cp:category/>
  <cp:version/>
  <cp:contentType/>
  <cp:contentStatus/>
</cp:coreProperties>
</file>